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720" windowHeight="11955" activeTab="3"/>
  </bookViews>
  <sheets>
    <sheet name="додаток 1" sheetId="11" r:id="rId1"/>
    <sheet name="додаток 2" sheetId="10" r:id="rId2"/>
    <sheet name="додаток 3" sheetId="2" r:id="rId3"/>
    <sheet name="додаток 4" sheetId="7" r:id="rId4"/>
    <sheet name="Лист1" sheetId="12" r:id="rId5"/>
    <sheet name="Лист2" sheetId="13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I36" i="7" l="1"/>
  <c r="E53" i="12" l="1"/>
  <c r="F17" i="7"/>
  <c r="I18" i="7"/>
  <c r="I17" i="7" s="1"/>
  <c r="N43" i="2"/>
  <c r="J43" i="2" s="1"/>
  <c r="F60" i="7"/>
  <c r="I60" i="7" s="1"/>
  <c r="I61" i="7"/>
  <c r="C61" i="11" l="1"/>
  <c r="E59" i="11"/>
  <c r="F59" i="11"/>
  <c r="D59" i="11"/>
  <c r="C49" i="11" l="1"/>
  <c r="N87" i="12"/>
  <c r="N88" i="12"/>
  <c r="N78" i="12"/>
  <c r="N76" i="12"/>
  <c r="N77" i="12"/>
  <c r="N79" i="12"/>
  <c r="N80" i="12"/>
  <c r="N81" i="12"/>
  <c r="N82" i="12"/>
  <c r="N83" i="12"/>
  <c r="N84" i="12"/>
  <c r="N85" i="12"/>
  <c r="N86" i="12"/>
  <c r="G25" i="13" l="1"/>
  <c r="G26" i="13"/>
  <c r="G27" i="13"/>
  <c r="G28" i="13"/>
  <c r="G29" i="13"/>
  <c r="G30" i="13"/>
  <c r="G14" i="13"/>
  <c r="G15" i="13"/>
  <c r="G16" i="13"/>
  <c r="G17" i="13"/>
  <c r="G18" i="13"/>
  <c r="G19" i="13"/>
  <c r="G20" i="13"/>
  <c r="G21" i="13"/>
  <c r="G22" i="13"/>
  <c r="G23" i="13"/>
  <c r="F24" i="13"/>
  <c r="F13" i="13" s="1"/>
  <c r="E24" i="13"/>
  <c r="E13" i="13" s="1"/>
  <c r="F11" i="13"/>
  <c r="F32" i="13" s="1"/>
  <c r="E11" i="13"/>
  <c r="G6" i="13"/>
  <c r="G7" i="13"/>
  <c r="G8" i="13"/>
  <c r="G9" i="13"/>
  <c r="G10" i="13"/>
  <c r="G5" i="13"/>
  <c r="G3" i="13"/>
  <c r="C24" i="13"/>
  <c r="C13" i="13" s="1"/>
  <c r="D30" i="13"/>
  <c r="D19" i="13"/>
  <c r="C11" i="13"/>
  <c r="C32" i="13" s="1"/>
  <c r="B11" i="13"/>
  <c r="G11" i="13" l="1"/>
  <c r="E32" i="13"/>
  <c r="G13" i="13"/>
  <c r="G24" i="13"/>
  <c r="G32" i="13" l="1"/>
  <c r="B24" i="13"/>
  <c r="D25" i="13"/>
  <c r="D26" i="13"/>
  <c r="D27" i="13"/>
  <c r="D28" i="13"/>
  <c r="D29" i="13"/>
  <c r="D23" i="13"/>
  <c r="D22" i="13"/>
  <c r="D21" i="13"/>
  <c r="D20" i="13"/>
  <c r="D18" i="13"/>
  <c r="D11" i="13"/>
  <c r="D5" i="13"/>
  <c r="D6" i="13"/>
  <c r="D7" i="13"/>
  <c r="D8" i="13"/>
  <c r="D9" i="13"/>
  <c r="D10" i="13"/>
  <c r="D12" i="13"/>
  <c r="D14" i="13"/>
  <c r="D15" i="13"/>
  <c r="D16" i="13"/>
  <c r="D17" i="13"/>
  <c r="D3" i="13"/>
  <c r="E42" i="2"/>
  <c r="P42" i="2" s="1"/>
  <c r="F41" i="2"/>
  <c r="G41" i="2"/>
  <c r="H41" i="2"/>
  <c r="I41" i="2"/>
  <c r="I46" i="2" s="1"/>
  <c r="K41" i="2"/>
  <c r="L41" i="2"/>
  <c r="M41" i="2"/>
  <c r="O41" i="2"/>
  <c r="N23" i="2"/>
  <c r="J23" i="2" s="1"/>
  <c r="I41" i="7"/>
  <c r="N24" i="2"/>
  <c r="N29" i="2"/>
  <c r="J29" i="2" s="1"/>
  <c r="F43" i="7"/>
  <c r="I43" i="7" s="1"/>
  <c r="I44" i="7"/>
  <c r="F58" i="7"/>
  <c r="I58" i="7" s="1"/>
  <c r="I59" i="7"/>
  <c r="F11" i="7"/>
  <c r="I15" i="7"/>
  <c r="F38" i="7"/>
  <c r="I40" i="7"/>
  <c r="I34" i="7"/>
  <c r="I35" i="7"/>
  <c r="I14" i="7"/>
  <c r="F24" i="7"/>
  <c r="I26" i="7"/>
  <c r="F19" i="7"/>
  <c r="I22" i="7"/>
  <c r="I23" i="7"/>
  <c r="I21" i="7"/>
  <c r="E22" i="2"/>
  <c r="P22" i="2" s="1"/>
  <c r="N27" i="12"/>
  <c r="N70" i="12"/>
  <c r="N72" i="12"/>
  <c r="N73" i="12"/>
  <c r="N74" i="12"/>
  <c r="N75" i="12"/>
  <c r="E71" i="12"/>
  <c r="F71" i="12"/>
  <c r="G71" i="12"/>
  <c r="H71" i="12"/>
  <c r="I71" i="12"/>
  <c r="J71" i="12"/>
  <c r="K71" i="12"/>
  <c r="L71" i="12"/>
  <c r="M71" i="12"/>
  <c r="D71" i="12"/>
  <c r="D53" i="12"/>
  <c r="F53" i="12"/>
  <c r="G53" i="12"/>
  <c r="H53" i="12"/>
  <c r="I53" i="12"/>
  <c r="J53" i="12"/>
  <c r="K53" i="12"/>
  <c r="L53" i="12"/>
  <c r="L55" i="12" s="1"/>
  <c r="M53" i="12"/>
  <c r="C53" i="12"/>
  <c r="N47" i="12"/>
  <c r="N48" i="12"/>
  <c r="N49" i="12"/>
  <c r="N50" i="12"/>
  <c r="N51" i="12"/>
  <c r="N52" i="12"/>
  <c r="N54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C12" i="12"/>
  <c r="D12" i="12"/>
  <c r="E12" i="12"/>
  <c r="F12" i="12"/>
  <c r="G12" i="12"/>
  <c r="H12" i="12"/>
  <c r="I12" i="12"/>
  <c r="J12" i="12"/>
  <c r="K12" i="12"/>
  <c r="L12" i="12"/>
  <c r="M12" i="12"/>
  <c r="N4" i="12"/>
  <c r="N5" i="12"/>
  <c r="N6" i="12"/>
  <c r="N7" i="12"/>
  <c r="N8" i="12"/>
  <c r="N9" i="12"/>
  <c r="N10" i="12"/>
  <c r="N11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6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3" i="12"/>
  <c r="B12" i="12"/>
  <c r="D42" i="11"/>
  <c r="C42" i="11"/>
  <c r="C43" i="11"/>
  <c r="N15" i="2"/>
  <c r="J15" i="2" s="1"/>
  <c r="I25" i="7"/>
  <c r="J24" i="2"/>
  <c r="E21" i="2"/>
  <c r="K55" i="12" l="1"/>
  <c r="D24" i="13"/>
  <c r="B13" i="13"/>
  <c r="G55" i="12"/>
  <c r="H55" i="12"/>
  <c r="F55" i="12"/>
  <c r="D55" i="12"/>
  <c r="C55" i="12"/>
  <c r="J55" i="12"/>
  <c r="I24" i="7"/>
  <c r="N71" i="12"/>
  <c r="N12" i="12"/>
  <c r="M55" i="12"/>
  <c r="I55" i="12"/>
  <c r="E55" i="12"/>
  <c r="N53" i="12"/>
  <c r="B32" i="13" l="1"/>
  <c r="D13" i="13"/>
  <c r="D32" i="13" s="1"/>
  <c r="N55" i="12"/>
  <c r="N27" i="2"/>
  <c r="J27" i="2" s="1"/>
  <c r="N13" i="2"/>
  <c r="J13" i="2" s="1"/>
  <c r="N25" i="2"/>
  <c r="J25" i="2" s="1"/>
  <c r="F50" i="7"/>
  <c r="F52" i="7" s="1"/>
  <c r="I51" i="7"/>
  <c r="I55" i="7"/>
  <c r="I57" i="7"/>
  <c r="F56" i="7"/>
  <c r="I56" i="7" s="1"/>
  <c r="F54" i="7"/>
  <c r="F45" i="7"/>
  <c r="I45" i="7" s="1"/>
  <c r="I46" i="7"/>
  <c r="F62" i="7" l="1"/>
  <c r="I50" i="7"/>
  <c r="I52" i="7" s="1"/>
  <c r="I13" i="7" l="1"/>
  <c r="I20" i="7"/>
  <c r="I19" i="7"/>
  <c r="I16" i="7"/>
  <c r="C60" i="11"/>
  <c r="C58" i="11"/>
  <c r="C57" i="11"/>
  <c r="F56" i="11"/>
  <c r="D56" i="11"/>
  <c r="E54" i="11"/>
  <c r="E53" i="11"/>
  <c r="F52" i="11"/>
  <c r="F51" i="11" s="1"/>
  <c r="D52" i="11"/>
  <c r="D51" i="11" s="1"/>
  <c r="E50" i="11"/>
  <c r="E47" i="11" s="1"/>
  <c r="D50" i="11"/>
  <c r="C48" i="11"/>
  <c r="F47" i="11"/>
  <c r="D46" i="11"/>
  <c r="C46" i="11" s="1"/>
  <c r="D45" i="11"/>
  <c r="C45" i="11" s="1"/>
  <c r="F44" i="11"/>
  <c r="E44" i="11"/>
  <c r="D41" i="11"/>
  <c r="C41" i="11" s="1"/>
  <c r="C40" i="11"/>
  <c r="F39" i="11"/>
  <c r="E39" i="11"/>
  <c r="E38" i="11" s="1"/>
  <c r="F38" i="11"/>
  <c r="D36" i="11"/>
  <c r="C36" i="11" s="1"/>
  <c r="D35" i="11"/>
  <c r="D34" i="11"/>
  <c r="C34" i="11" s="1"/>
  <c r="F33" i="11"/>
  <c r="E33" i="11"/>
  <c r="E32" i="11" s="1"/>
  <c r="F32" i="11"/>
  <c r="C31" i="11"/>
  <c r="C30" i="11"/>
  <c r="C29" i="11"/>
  <c r="F28" i="11"/>
  <c r="E28" i="11"/>
  <c r="D27" i="11"/>
  <c r="C27" i="11" s="1"/>
  <c r="F26" i="11"/>
  <c r="E26" i="11"/>
  <c r="D25" i="11"/>
  <c r="C25" i="11" s="1"/>
  <c r="C24" i="11"/>
  <c r="D23" i="11"/>
  <c r="C23" i="11" s="1"/>
  <c r="D22" i="11"/>
  <c r="C22" i="11" s="1"/>
  <c r="D21" i="11"/>
  <c r="C21" i="11" s="1"/>
  <c r="C20" i="11"/>
  <c r="C19" i="11"/>
  <c r="D18" i="11"/>
  <c r="C18" i="11" s="1"/>
  <c r="D17" i="11"/>
  <c r="D16" i="11"/>
  <c r="C16" i="11" s="1"/>
  <c r="F15" i="11"/>
  <c r="F14" i="11" s="1"/>
  <c r="E15" i="11"/>
  <c r="C13" i="11"/>
  <c r="F12" i="11"/>
  <c r="E12" i="11"/>
  <c r="C11" i="11"/>
  <c r="F10" i="11"/>
  <c r="E10" i="11"/>
  <c r="F9" i="11" l="1"/>
  <c r="F37" i="11"/>
  <c r="C53" i="11"/>
  <c r="E52" i="11"/>
  <c r="C50" i="11"/>
  <c r="D26" i="11"/>
  <c r="C59" i="11"/>
  <c r="C52" i="11"/>
  <c r="E14" i="11"/>
  <c r="E9" i="11" s="1"/>
  <c r="C26" i="11"/>
  <c r="D28" i="11"/>
  <c r="C28" i="11" s="1"/>
  <c r="D12" i="11"/>
  <c r="D47" i="11"/>
  <c r="D44" i="11"/>
  <c r="C44" i="11" s="1"/>
  <c r="F62" i="11"/>
  <c r="D15" i="11"/>
  <c r="C15" i="11" s="1"/>
  <c r="D33" i="11"/>
  <c r="C33" i="11" s="1"/>
  <c r="C12" i="11"/>
  <c r="D10" i="11"/>
  <c r="C10" i="11" s="1"/>
  <c r="D39" i="11"/>
  <c r="C17" i="11"/>
  <c r="C35" i="11"/>
  <c r="C54" i="11"/>
  <c r="E56" i="11"/>
  <c r="C56" i="11" s="1"/>
  <c r="D32" i="11" l="1"/>
  <c r="C32" i="11" s="1"/>
  <c r="C47" i="11"/>
  <c r="D14" i="11"/>
  <c r="C39" i="11"/>
  <c r="D38" i="11"/>
  <c r="D37" i="11" s="1"/>
  <c r="E51" i="11"/>
  <c r="E37" i="11" s="1"/>
  <c r="D9" i="11" l="1"/>
  <c r="C37" i="11"/>
  <c r="C14" i="11"/>
  <c r="C38" i="11"/>
  <c r="C9" i="11"/>
  <c r="C51" i="11"/>
  <c r="D62" i="11" l="1"/>
  <c r="E62" i="11"/>
  <c r="C62" i="11" l="1"/>
  <c r="C33" i="10" l="1"/>
  <c r="C26" i="10"/>
  <c r="C24" i="10"/>
  <c r="E23" i="10"/>
  <c r="C23" i="10" s="1"/>
  <c r="I32" i="7"/>
  <c r="F26" i="10"/>
  <c r="F27" i="7"/>
  <c r="F29" i="7" s="1"/>
  <c r="J12" i="2"/>
  <c r="K12" i="2"/>
  <c r="L12" i="2"/>
  <c r="M12" i="2"/>
  <c r="N12" i="2"/>
  <c r="O12" i="2"/>
  <c r="E13" i="2"/>
  <c r="G12" i="2"/>
  <c r="H13" i="2"/>
  <c r="H12" i="2" s="1"/>
  <c r="L14" i="2"/>
  <c r="M14" i="2"/>
  <c r="N14" i="2"/>
  <c r="O14" i="2"/>
  <c r="J14" i="2"/>
  <c r="G16" i="2"/>
  <c r="H16" i="2"/>
  <c r="J16" i="2"/>
  <c r="K16" i="2"/>
  <c r="L16" i="2"/>
  <c r="M16" i="2"/>
  <c r="N16" i="2"/>
  <c r="O16" i="2"/>
  <c r="E17" i="2"/>
  <c r="P17" i="2" s="1"/>
  <c r="E18" i="2"/>
  <c r="P18" i="2" s="1"/>
  <c r="F19" i="2"/>
  <c r="E19" i="2" s="1"/>
  <c r="P19" i="2" s="1"/>
  <c r="M20" i="2"/>
  <c r="P21" i="2"/>
  <c r="E24" i="2"/>
  <c r="G24" i="2"/>
  <c r="G20" i="2" s="1"/>
  <c r="H24" i="2"/>
  <c r="H20" i="2" s="1"/>
  <c r="K20" i="2"/>
  <c r="L24" i="2"/>
  <c r="L20" i="2" s="1"/>
  <c r="O20" i="2"/>
  <c r="F25" i="2"/>
  <c r="J26" i="2"/>
  <c r="K26" i="2"/>
  <c r="L26" i="2"/>
  <c r="M26" i="2"/>
  <c r="N26" i="2"/>
  <c r="O26" i="2"/>
  <c r="H26" i="2"/>
  <c r="G28" i="2"/>
  <c r="H28" i="2"/>
  <c r="J28" i="2"/>
  <c r="K28" i="2"/>
  <c r="L28" i="2"/>
  <c r="M28" i="2"/>
  <c r="N28" i="2"/>
  <c r="O28" i="2"/>
  <c r="F29" i="2"/>
  <c r="F28" i="2" s="1"/>
  <c r="E30" i="2"/>
  <c r="G30" i="2"/>
  <c r="H30" i="2"/>
  <c r="K30" i="2"/>
  <c r="L30" i="2"/>
  <c r="M30" i="2"/>
  <c r="N31" i="2"/>
  <c r="G32" i="2"/>
  <c r="H32" i="2"/>
  <c r="J32" i="2"/>
  <c r="K32" i="2"/>
  <c r="L32" i="2"/>
  <c r="M32" i="2"/>
  <c r="N32" i="2"/>
  <c r="O32" i="2"/>
  <c r="F32" i="2"/>
  <c r="G34" i="2"/>
  <c r="H34" i="2"/>
  <c r="J34" i="2"/>
  <c r="K34" i="2"/>
  <c r="L34" i="2"/>
  <c r="M34" i="2"/>
  <c r="N34" i="2"/>
  <c r="O34" i="2"/>
  <c r="P35" i="2"/>
  <c r="F34" i="2"/>
  <c r="G37" i="2"/>
  <c r="H37" i="2"/>
  <c r="K37" i="2"/>
  <c r="L37" i="2"/>
  <c r="M37" i="2"/>
  <c r="P38" i="2"/>
  <c r="E44" i="2"/>
  <c r="E47" i="2"/>
  <c r="G47" i="2"/>
  <c r="H47" i="2"/>
  <c r="J47" i="2"/>
  <c r="K47" i="2"/>
  <c r="L47" i="2"/>
  <c r="M47" i="2"/>
  <c r="N47" i="2"/>
  <c r="O47" i="2"/>
  <c r="P47" i="2"/>
  <c r="F29" i="10"/>
  <c r="E29" i="10"/>
  <c r="D29" i="10"/>
  <c r="C29" i="10"/>
  <c r="F15" i="10"/>
  <c r="E15" i="10"/>
  <c r="D15" i="10"/>
  <c r="C15" i="10"/>
  <c r="E25" i="2" l="1"/>
  <c r="P25" i="2" s="1"/>
  <c r="F20" i="2"/>
  <c r="E36" i="2"/>
  <c r="P36" i="2" s="1"/>
  <c r="P34" i="2" s="1"/>
  <c r="E29" i="2"/>
  <c r="P29" i="2" s="1"/>
  <c r="P28" i="2" s="1"/>
  <c r="N20" i="2"/>
  <c r="E33" i="2"/>
  <c r="P33" i="2" s="1"/>
  <c r="P32" i="2" s="1"/>
  <c r="L46" i="2"/>
  <c r="L49" i="2" s="1"/>
  <c r="M46" i="2"/>
  <c r="M49" i="2" s="1"/>
  <c r="E43" i="2"/>
  <c r="E23" i="2"/>
  <c r="P23" i="2" s="1"/>
  <c r="F16" i="2"/>
  <c r="P13" i="2"/>
  <c r="P12" i="2" s="1"/>
  <c r="E12" i="2"/>
  <c r="N30" i="2"/>
  <c r="J31" i="2"/>
  <c r="E37" i="2"/>
  <c r="F37" i="2"/>
  <c r="O30" i="2"/>
  <c r="J20" i="2"/>
  <c r="K14" i="2"/>
  <c r="K46" i="2" s="1"/>
  <c r="K49" i="2" s="1"/>
  <c r="F12" i="2"/>
  <c r="E16" i="2"/>
  <c r="P16" i="2" s="1"/>
  <c r="N44" i="2"/>
  <c r="N41" i="2" s="1"/>
  <c r="P43" i="2" l="1"/>
  <c r="E41" i="2"/>
  <c r="E28" i="2"/>
  <c r="E32" i="2"/>
  <c r="E34" i="2"/>
  <c r="E20" i="2"/>
  <c r="J44" i="2"/>
  <c r="J41" i="2" s="1"/>
  <c r="J30" i="2"/>
  <c r="P31" i="2"/>
  <c r="P30" i="2" s="1"/>
  <c r="P24" i="2"/>
  <c r="P20" i="2" s="1"/>
  <c r="P44" i="2" l="1"/>
  <c r="P41" i="2" s="1"/>
  <c r="I28" i="7" l="1"/>
  <c r="I27" i="7"/>
  <c r="I38" i="7"/>
  <c r="F37" i="7"/>
  <c r="F30" i="7" s="1"/>
  <c r="I30" i="7" s="1"/>
  <c r="I33" i="7"/>
  <c r="I39" i="7"/>
  <c r="I42" i="7"/>
  <c r="I31" i="7"/>
  <c r="I37" i="7" l="1"/>
  <c r="I54" i="7" l="1"/>
  <c r="F47" i="7"/>
  <c r="F49" i="7" s="1"/>
  <c r="F10" i="7" s="1"/>
  <c r="I12" i="7"/>
  <c r="I11" i="7" l="1"/>
  <c r="I29" i="7"/>
  <c r="I47" i="7" l="1"/>
  <c r="I48" i="7"/>
  <c r="I49" i="7"/>
  <c r="I10" i="7" l="1"/>
  <c r="I62" i="7"/>
  <c r="O37" i="2" l="1"/>
  <c r="O46" i="2" s="1"/>
  <c r="O49" i="2" s="1"/>
  <c r="N39" i="2"/>
  <c r="J39" i="2" l="1"/>
  <c r="N37" i="2"/>
  <c r="N46" i="2" s="1"/>
  <c r="N49" i="2" s="1"/>
  <c r="P39" i="2" l="1"/>
  <c r="P37" i="2" s="1"/>
  <c r="J37" i="2"/>
  <c r="J46" i="2" s="1"/>
  <c r="J49" i="2" s="1"/>
  <c r="G14" i="2" l="1"/>
  <c r="G26" i="2"/>
  <c r="H15" i="2"/>
  <c r="H14" i="2" s="1"/>
  <c r="H46" i="2" s="1"/>
  <c r="H49" i="2" s="1"/>
  <c r="G46" i="2" l="1"/>
  <c r="G49" i="2" s="1"/>
  <c r="E15" i="2" l="1"/>
  <c r="F14" i="2"/>
  <c r="F26" i="2"/>
  <c r="E27" i="2"/>
  <c r="F46" i="2" l="1"/>
  <c r="P15" i="2"/>
  <c r="P14" i="2" s="1"/>
  <c r="E14" i="2"/>
  <c r="P27" i="2"/>
  <c r="P26" i="2" s="1"/>
  <c r="E26" i="2"/>
  <c r="P46" i="2" l="1"/>
  <c r="P49" i="2" s="1"/>
  <c r="E46" i="2"/>
  <c r="E49" i="2" l="1"/>
  <c r="D34" i="10"/>
  <c r="E34" i="10" l="1"/>
  <c r="D27" i="10"/>
  <c r="D32" i="10"/>
  <c r="D28" i="10" s="1"/>
  <c r="E27" i="10" l="1"/>
  <c r="E32" i="10"/>
  <c r="E28" i="10" s="1"/>
  <c r="F34" i="10"/>
  <c r="F32" i="10" s="1"/>
  <c r="F28" i="10" s="1"/>
  <c r="D25" i="10"/>
  <c r="C34" i="10"/>
  <c r="C32" i="10" s="1"/>
  <c r="C28" i="10" s="1"/>
  <c r="D63" i="11" l="1"/>
  <c r="D22" i="10"/>
  <c r="F27" i="10"/>
  <c r="F25" i="10" s="1"/>
  <c r="F22" i="10" s="1"/>
  <c r="F14" i="10" s="1"/>
  <c r="E25" i="10"/>
  <c r="E22" i="10" s="1"/>
  <c r="E14" i="10" s="1"/>
  <c r="C27" i="10"/>
  <c r="E63" i="11" l="1"/>
  <c r="F63" i="11" s="1"/>
  <c r="C22" i="10"/>
  <c r="C14" i="10" s="1"/>
  <c r="D14" i="10"/>
  <c r="C25" i="10"/>
  <c r="C63" i="11" l="1"/>
</calcChain>
</file>

<file path=xl/sharedStrings.xml><?xml version="1.0" encoding="utf-8"?>
<sst xmlns="http://schemas.openxmlformats.org/spreadsheetml/2006/main" count="350" uniqueCount="289">
  <si>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</si>
  <si>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</si>
  <si>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</si>
  <si>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</si>
  <si>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</si>
  <si>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</si>
  <si>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</si>
  <si>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</si>
  <si>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</si>
  <si>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</si>
  <si>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</si>
  <si>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</si>
  <si>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</si>
  <si>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</si>
  <si>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</si>
  <si>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</si>
  <si>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</si>
  <si>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</si>
  <si>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</si>
  <si>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</si>
  <si>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</si>
  <si>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</si>
  <si>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</si>
  <si>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</si>
  <si>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</si>
  <si>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</si>
  <si>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</si>
  <si>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</si>
  <si>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</si>
  <si>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</si>
  <si>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</si>
  <si>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</si>
  <si>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</si>
  <si>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</si>
  <si>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</si>
  <si>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</si>
  <si>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</si>
  <si>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</si>
  <si>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</si>
  <si>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</si>
  <si>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</si>
  <si>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</si>
  <si>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</si>
  <si>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</si>
  <si>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</si>
  <si>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</si>
  <si>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</si>
  <si>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</si>
  <si>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</si>
  <si>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</si>
  <si>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</si>
  <si>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</si>
  <si>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</si>
  <si>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</si>
  <si>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</si>
  <si>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</si>
  <si>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</si>
  <si>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</si>
  <si>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</si>
  <si>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</si>
  <si>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</si>
  <si>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</si>
  <si>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</si>
  <si>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</si>
  <si>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</si>
  <si>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</si>
  <si>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</si>
  <si>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</si>
  <si>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</si>
  <si>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</si>
  <si>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</si>
  <si>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</si>
  <si>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</si>
  <si>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</si>
  <si>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</si>
  <si>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</si>
  <si>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</si>
  <si>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</si>
  <si>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</si>
  <si>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</si>
  <si>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</si>
  <si>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</si>
  <si>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</si>
  <si>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</si>
  <si>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</si>
  <si>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</si>
  <si>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</si>
  <si>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</si>
  <si>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</si>
  <si>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</si>
  <si>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</si>
  <si>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</si>
  <si>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</si>
  <si>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</si>
  <si>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</si>
  <si>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</si>
  <si>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</si>
  <si>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</si>
  <si>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</si>
  <si>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</si>
  <si>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</si>
  <si>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</si>
  <si>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бюджету Сватівської міської ради на 2015 рік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</si>
  <si>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</si>
  <si>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</si>
  <si>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</si>
  <si>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</si>
  <si>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</si>
  <si>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</si>
  <si>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</si>
  <si>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</si>
  <si>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</si>
  <si>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</si>
  <si>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</si>
  <si>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</si>
  <si>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</si>
  <si>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</si>
  <si>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</si>
  <si>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</si>
  <si>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</si>
  <si>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</si>
  <si>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</si>
  <si>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</si>
  <si>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</si>
  <si>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</si>
  <si>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</si>
  <si>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</si>
  <si>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</si>
  <si>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</si>
  <si>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</si>
  <si>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</si>
  <si>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</si>
  <si>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</si>
  <si>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</si>
  <si>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</si>
  <si>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</si>
  <si>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</si>
  <si>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</si>
  <si>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</si>
  <si>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</si>
  <si>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</si>
  <si>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</si>
  <si>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</si>
  <si>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</si>
  <si>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</si>
  <si>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</si>
  <si>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Керівник секретаріату (секретар) ________________________ О.І.Євтушенко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</si>
  <si>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</si>
  <si>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</si>
  <si>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</si>
  <si>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</si>
  <si>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видатків бюджету Сватівської міської ради на 2015 рік</t>
  </si>
  <si>
    <t>0111</t>
  </si>
  <si>
    <t>О.І.Євтушенко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</si>
  <si>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</si>
  <si>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</si>
  <si>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</si>
  <si>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</si>
  <si>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</si>
  <si>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2015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</si>
  <si>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</si>
  <si>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</si>
  <si>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</si>
  <si>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</si>
  <si>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</si>
  <si>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</si>
  <si>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</si>
  <si>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</si>
  <si>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</si>
  <si>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</si>
  <si>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</si>
  <si>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</si>
  <si>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250404</t>
  </si>
  <si>
    <t>Будівництво пішохідних переходів ч/з р.Красна (вул.Набережна-Водокачки, Пушкіна, Красноріченська</t>
  </si>
  <si>
    <t>Капітальний ремонт пл.50-річчя Перемоги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</si>
  <si>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</si>
  <si>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</si>
  <si>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</si>
  <si>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</si>
  <si>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</si>
  <si>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</si>
  <si>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</si>
  <si>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</si>
  <si>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</si>
  <si>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</si>
  <si>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</si>
  <si>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</si>
  <si>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</si>
  <si>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</si>
  <si>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</si>
  <si>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</si>
  <si>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</si>
  <si>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Будівництво майданчиків для сміття</t>
  </si>
  <si>
    <t>Внутрішнє фінансування</t>
  </si>
  <si>
    <t>Фінансування за рахунок зміни залишків коштів бюджетів</t>
  </si>
  <si>
    <t>Будівництво спортивного майданчика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</si>
  <si>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</si>
  <si>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</si>
  <si>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</si>
  <si>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Придбання проекційного екрану</t>
  </si>
  <si>
    <t>1040</t>
  </si>
  <si>
    <t>0456</t>
  </si>
  <si>
    <t>0490</t>
  </si>
  <si>
    <t>0421</t>
  </si>
  <si>
    <t>0133</t>
  </si>
  <si>
    <t>Капітальний ремонт офісної техніки</t>
  </si>
  <si>
    <r>
      <t>Придбання комп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ютера</t>
    </r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</si>
  <si>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</si>
  <si>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</si>
  <si>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</si>
  <si>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Реконструкція фонтану "Стожари"</t>
  </si>
  <si>
    <t>Житлово-експлуатаційне господарство</t>
  </si>
  <si>
    <t>0610</t>
  </si>
  <si>
    <t>100101</t>
  </si>
  <si>
    <t>Придбання дитячих гірок</t>
  </si>
  <si>
    <t>Плата за надання адміністративних послуг</t>
  </si>
  <si>
    <t>Плата за надання інших адміністративних послуг</t>
  </si>
  <si>
    <t>січень</t>
  </si>
  <si>
    <t>лютий</t>
  </si>
  <si>
    <t>березень</t>
  </si>
  <si>
    <t>квітень</t>
  </si>
  <si>
    <t>травень</t>
  </si>
  <si>
    <t>червень</t>
  </si>
  <si>
    <t>всього</t>
  </si>
  <si>
    <t>доходи загальний фонд</t>
  </si>
  <si>
    <t>видатки загальний фонд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</si>
  <si>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</si>
  <si>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</si>
  <si>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</si>
  <si>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</si>
  <si>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</si>
  <si>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</si>
  <si>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 по загальному фонду</t>
  </si>
  <si>
    <t>передача коштів</t>
  </si>
  <si>
    <t>Будівництво зовнішніх мереж теплопостачання КДНЗ "Малятко"</t>
  </si>
  <si>
    <t>до рішення 35 сесії (6 скликання) "Про внесення змін до бюджету Сватівської міської ради на 2015 рік" від 09.10.2015р.</t>
  </si>
  <si>
    <t>до рішення 35 сесії (6 скликання) "Про внесення змін до бюджету Сватівської міської ради на 2015р" від 09.10.2015р</t>
  </si>
  <si>
    <t>100201</t>
  </si>
  <si>
    <t>Теплові мережі</t>
  </si>
  <si>
    <t>Придбання акустичної системи</t>
  </si>
  <si>
    <t>Придбання спортивного інвентарю</t>
  </si>
  <si>
    <t>Придбання обладнання для спортивного майданчика</t>
  </si>
  <si>
    <t>Придбання холодильника</t>
  </si>
  <si>
    <t>Придбання каркасу над майданчиком у парку Титова</t>
  </si>
  <si>
    <r>
      <t>Придбання дошок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яв</t>
    </r>
  </si>
  <si>
    <t>Будівництво автобусних зупинок</t>
  </si>
  <si>
    <t>Капітальний ремонт пл.Радянської</t>
  </si>
  <si>
    <t>Придбання годинника на пл.Радянську</t>
  </si>
  <si>
    <t>Надання капітального трансферту МКП "РВСМР "Голос громади"</t>
  </si>
  <si>
    <t>Капітальний ремонт приміщення КДНЗ "Малятко"</t>
  </si>
  <si>
    <t>Капітальний ремонт фонтану "Дімон"</t>
  </si>
  <si>
    <t>Прийнятий бюджет на 2015 рік (зі змінами)</t>
  </si>
  <si>
    <t xml:space="preserve">    -субвенція з районного бюджету на утримання КДНЗ</t>
  </si>
  <si>
    <t xml:space="preserve">  в т.р., :</t>
  </si>
  <si>
    <t xml:space="preserve">    -субвенція з районного бюджету на забезпечення дітей-сиріт житлом</t>
  </si>
  <si>
    <t xml:space="preserve">    -субвенція з районного бюджету на капремонт пл.50-річчя Перемоги</t>
  </si>
  <si>
    <t>Передача коштів з загального фонду в бюджет розвитку спеціального фонду</t>
  </si>
  <si>
    <t>Бюджет до розподілу</t>
  </si>
  <si>
    <t>ВИДАТКИ:</t>
  </si>
  <si>
    <t>КДНЗ</t>
  </si>
  <si>
    <t>Соціальний захист (матеріальна допомога)</t>
  </si>
  <si>
    <t>Заходи з оздоровлення дітей</t>
  </si>
  <si>
    <t>ЖЕГ (ремонт соцжитла)</t>
  </si>
  <si>
    <t>Клуб</t>
  </si>
  <si>
    <t>Ремонт та утримання доріг</t>
  </si>
  <si>
    <t>Трудовий архів (співфінансування)</t>
  </si>
  <si>
    <t>Програми (міські заходи+спортивна)</t>
  </si>
  <si>
    <t>Одержувачі бюджетних коштів, всього:</t>
  </si>
  <si>
    <t xml:space="preserve">    - міська ветеранська організація</t>
  </si>
  <si>
    <t xml:space="preserve">    - МКП "Сватівський водоканал"</t>
  </si>
  <si>
    <t xml:space="preserve">    - КП "Сватове-благоустрій"</t>
  </si>
  <si>
    <t xml:space="preserve">    - МКП "РВСМР "Голос громади"</t>
  </si>
  <si>
    <t>Залишок на початок року</t>
  </si>
  <si>
    <t>Благоустрій міста</t>
  </si>
  <si>
    <t>Екологічний фонд (полігон)</t>
  </si>
  <si>
    <t>загальний фонд (план)</t>
  </si>
  <si>
    <t>спеціальний фонд (план)</t>
  </si>
  <si>
    <t>всього (план)</t>
  </si>
  <si>
    <t>загальний фонд (викон)</t>
  </si>
  <si>
    <t>спеціальний фонд (викон)</t>
  </si>
  <si>
    <t>всього (викон)</t>
  </si>
  <si>
    <t>Перевищення доходів над видатками</t>
  </si>
  <si>
    <t>Надходження коштів пайової участі у розвитку інфраструктури населеного пункту</t>
  </si>
  <si>
    <t>«Субвенція з державного бюджету місцевим бюджетам на проведення виборів депутатів Верховної Ради Автономної Республіки Крим, місцевих рад і сільських, селищних, міських голів»</t>
  </si>
  <si>
    <t>Надання капітального трансферту Сватівській райраді на капремонт дитячого відділення Сватівського РТМО</t>
  </si>
  <si>
    <t>0160</t>
  </si>
  <si>
    <t>Проведення виборів депутатів місцевих рад та сільських, селищних, міських голів</t>
  </si>
  <si>
    <t>010016</t>
  </si>
  <si>
    <t xml:space="preserve">Придбання оргтехніки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</si>
</sst>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5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5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2" xfId="8" applyFont="1" applyBorder="1" applyAlignment="1">
      <alignment vertical="center" wrapText="1"/>
    </xf>
    <xf numFmtId="0" fontId="0" fillId="0" borderId="2" xfId="0" applyBorder="1"/>
    <xf numFmtId="0" fontId="0" fillId="0" borderId="2" xfId="0" applyFill="1" applyBorder="1"/>
    <xf numFmtId="164" fontId="10" fillId="3" borderId="2" xfId="0" applyNumberFormat="1" applyFont="1" applyFill="1" applyBorder="1" applyAlignment="1">
      <alignment vertical="center" wrapText="1"/>
    </xf>
    <xf numFmtId="164" fontId="31" fillId="3" borderId="2" xfId="0" applyNumberFormat="1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  <xf numFmtId="164" fontId="8" fillId="3" borderId="2" xfId="0" applyNumberFormat="1" applyFont="1" applyFill="1" applyBorder="1" applyAlignment="1">
      <alignment vertical="center" wrapText="1"/>
    </xf>
    <xf numFmtId="164" fontId="40" fillId="0" borderId="2" xfId="0" applyNumberFormat="1" applyFont="1" applyBorder="1" applyAlignment="1">
      <alignment vertical="center" wrapText="1"/>
    </xf>
    <xf numFmtId="164" fontId="41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0" fillId="0" borderId="5" xfId="0" applyBorder="1"/>
    <xf numFmtId="49" fontId="21" fillId="0" borderId="6" xfId="0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9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  <row r="35">
          <cell r="C35">
            <v>5000</v>
          </cell>
        </row>
        <row r="36">
          <cell r="C36">
            <v>1500</v>
          </cell>
        </row>
        <row r="37">
          <cell r="C37">
            <v>0</v>
          </cell>
        </row>
        <row r="40">
          <cell r="C40">
            <v>2430000</v>
          </cell>
        </row>
        <row r="41">
          <cell r="C41">
            <v>267870</v>
          </cell>
        </row>
        <row r="42">
          <cell r="C42">
            <v>749400</v>
          </cell>
        </row>
        <row r="44">
          <cell r="C44">
            <v>0</v>
          </cell>
        </row>
        <row r="46">
          <cell r="C46">
            <v>1000</v>
          </cell>
        </row>
        <row r="53">
          <cell r="C53">
            <v>9000</v>
          </cell>
        </row>
        <row r="54">
          <cell r="C54">
            <v>3600</v>
          </cell>
        </row>
        <row r="55">
          <cell r="C55">
            <v>4400</v>
          </cell>
        </row>
        <row r="60">
          <cell r="C60">
            <v>6000</v>
          </cell>
        </row>
        <row r="62">
          <cell r="C62">
            <v>120000</v>
          </cell>
        </row>
        <row r="63">
          <cell r="C63">
            <v>10000</v>
          </cell>
        </row>
        <row r="66">
          <cell r="C66">
            <v>0</v>
          </cell>
          <cell r="D66">
            <v>0</v>
          </cell>
        </row>
        <row r="69">
          <cell r="D69">
            <v>842480</v>
          </cell>
        </row>
        <row r="70">
          <cell r="D70">
            <v>71100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26">
          <cell r="O26">
            <v>193110</v>
          </cell>
        </row>
        <row r="43">
          <cell r="O43">
            <v>1304930</v>
          </cell>
        </row>
        <row r="64">
          <cell r="O64">
            <v>148000</v>
          </cell>
        </row>
        <row r="68">
          <cell r="O68">
            <v>1000000</v>
          </cell>
        </row>
        <row r="72">
          <cell r="O72">
            <v>13190</v>
          </cell>
        </row>
        <row r="73">
          <cell r="O73">
            <v>4790</v>
          </cell>
        </row>
        <row r="77">
          <cell r="O77">
            <v>272280</v>
          </cell>
        </row>
        <row r="101">
          <cell r="O101">
            <v>245000</v>
          </cell>
        </row>
      </sheetData>
      <sheetData sheetId="7">
        <row r="17">
          <cell r="O17">
            <v>913580</v>
          </cell>
        </row>
        <row r="28">
          <cell r="O28">
            <v>13190</v>
          </cell>
        </row>
        <row r="29">
          <cell r="O29">
            <v>4790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46" workbookViewId="0">
      <selection activeCell="K13" sqref="K13"/>
    </sheetView>
  </sheetViews>
  <sheetFormatPr defaultRowHeight="15" x14ac:dyDescent="0.25"/>
  <cols>
    <col min="1" max="1" width="9.28515625" style="1" customWidth="1"/>
    <col min="2" max="2" width="39.28515625" style="1" customWidth="1"/>
    <col min="3" max="3" width="9.5703125" style="1" customWidth="1"/>
    <col min="4" max="4" width="9.28515625" style="1" customWidth="1"/>
    <col min="5" max="5" width="9.140625" style="1" customWidth="1"/>
    <col min="6" max="6" width="8.7109375" style="1" customWidth="1"/>
  </cols>
  <sheetData>
    <row r="1" spans="1:6" x14ac:dyDescent="0.25">
      <c r="A1" s="15"/>
      <c r="B1" s="15"/>
      <c r="C1" s="134" t="s">
        <v>0</v>
      </c>
      <c r="D1" s="134"/>
      <c r="E1" s="134"/>
      <c r="F1" s="134"/>
    </row>
    <row r="2" spans="1:6" ht="42" customHeight="1" x14ac:dyDescent="0.25">
      <c r="A2" s="15"/>
      <c r="B2" s="15"/>
      <c r="C2" s="134" t="s">
        <v>235</v>
      </c>
      <c r="D2" s="134"/>
      <c r="E2" s="134"/>
      <c r="F2" s="134"/>
    </row>
    <row r="3" spans="1:6" x14ac:dyDescent="0.25">
      <c r="A3" s="135" t="s">
        <v>30</v>
      </c>
      <c r="B3" s="135"/>
      <c r="C3" s="135"/>
      <c r="D3" s="135"/>
      <c r="E3" s="135"/>
      <c r="F3" s="135"/>
    </row>
    <row r="4" spans="1:6" x14ac:dyDescent="0.25">
      <c r="A4" s="135" t="s">
        <v>102</v>
      </c>
      <c r="B4" s="135"/>
      <c r="C4" s="135"/>
      <c r="D4" s="135"/>
      <c r="E4" s="135"/>
      <c r="F4" s="135"/>
    </row>
    <row r="5" spans="1:6" x14ac:dyDescent="0.25">
      <c r="E5" s="136" t="s">
        <v>103</v>
      </c>
      <c r="F5" s="136"/>
    </row>
    <row r="6" spans="1:6" x14ac:dyDescent="0.25">
      <c r="A6" s="138" t="s">
        <v>1</v>
      </c>
      <c r="B6" s="138" t="s">
        <v>2</v>
      </c>
      <c r="C6" s="138" t="s">
        <v>33</v>
      </c>
      <c r="D6" s="138" t="s">
        <v>3</v>
      </c>
      <c r="E6" s="140" t="s">
        <v>4</v>
      </c>
      <c r="F6" s="141"/>
    </row>
    <row r="7" spans="1:6" ht="38.25" x14ac:dyDescent="0.25">
      <c r="A7" s="139"/>
      <c r="B7" s="139"/>
      <c r="C7" s="139"/>
      <c r="D7" s="139"/>
      <c r="E7" s="47" t="s">
        <v>33</v>
      </c>
      <c r="F7" s="47" t="s">
        <v>104</v>
      </c>
    </row>
    <row r="8" spans="1:6" x14ac:dyDescent="0.25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</row>
    <row r="9" spans="1:6" x14ac:dyDescent="0.25">
      <c r="A9" s="3">
        <v>10000000</v>
      </c>
      <c r="B9" s="48" t="s">
        <v>5</v>
      </c>
      <c r="C9" s="16">
        <f t="shared" ref="C9:C10" si="0">SUM(D9:E9)</f>
        <v>8905.2800000000007</v>
      </c>
      <c r="D9" s="16">
        <f>D10+D12+D14+D32</f>
        <v>8905.2800000000007</v>
      </c>
      <c r="E9" s="16">
        <f t="shared" ref="E9:F9" si="1">E10+E12+E14+E32</f>
        <v>0</v>
      </c>
      <c r="F9" s="16">
        <f t="shared" si="1"/>
        <v>0</v>
      </c>
    </row>
    <row r="10" spans="1:6" ht="19.5" customHeight="1" x14ac:dyDescent="0.3">
      <c r="A10" s="49">
        <v>11020000</v>
      </c>
      <c r="B10" s="50" t="s">
        <v>105</v>
      </c>
      <c r="C10" s="18">
        <f t="shared" si="0"/>
        <v>75.8</v>
      </c>
      <c r="D10" s="68">
        <f>D11</f>
        <v>75.8</v>
      </c>
      <c r="E10" s="68">
        <f t="shared" ref="E10:F10" si="2">E11</f>
        <v>0</v>
      </c>
      <c r="F10" s="68">
        <f t="shared" si="2"/>
        <v>0</v>
      </c>
    </row>
    <row r="11" spans="1:6" ht="25.5" x14ac:dyDescent="0.25">
      <c r="A11" s="51">
        <v>11020200</v>
      </c>
      <c r="B11" s="51" t="s">
        <v>6</v>
      </c>
      <c r="C11" s="18">
        <f>SUM(D11:E11)</f>
        <v>75.8</v>
      </c>
      <c r="D11" s="18">
        <v>75.8</v>
      </c>
      <c r="E11" s="18"/>
      <c r="F11" s="18"/>
    </row>
    <row r="12" spans="1:6" x14ac:dyDescent="0.25">
      <c r="A12" s="55">
        <v>14000000</v>
      </c>
      <c r="B12" s="52" t="s">
        <v>106</v>
      </c>
      <c r="C12" s="16">
        <f t="shared" ref="C12:C62" si="3">SUM(D12:E12)</f>
        <v>1253.18</v>
      </c>
      <c r="D12" s="16">
        <f>D13</f>
        <v>1253.18</v>
      </c>
      <c r="E12" s="16">
        <f t="shared" ref="E12:F12" si="4">E13</f>
        <v>0</v>
      </c>
      <c r="F12" s="16">
        <f t="shared" si="4"/>
        <v>0</v>
      </c>
    </row>
    <row r="13" spans="1:6" ht="38.25" x14ac:dyDescent="0.25">
      <c r="A13" s="56">
        <v>14040000</v>
      </c>
      <c r="B13" s="54" t="s">
        <v>107</v>
      </c>
      <c r="C13" s="18">
        <f t="shared" si="3"/>
        <v>1253.18</v>
      </c>
      <c r="D13" s="18">
        <v>1253.18</v>
      </c>
      <c r="E13" s="18"/>
      <c r="F13" s="18"/>
    </row>
    <row r="14" spans="1:6" x14ac:dyDescent="0.25">
      <c r="A14" s="25">
        <v>18000000</v>
      </c>
      <c r="B14" s="52" t="s">
        <v>108</v>
      </c>
      <c r="C14" s="16">
        <f t="shared" si="3"/>
        <v>7559.3</v>
      </c>
      <c r="D14" s="16">
        <f>D15+D26+D28</f>
        <v>7559.3</v>
      </c>
      <c r="E14" s="16">
        <f t="shared" ref="E14:F14" si="5">E15+E26+E28</f>
        <v>0</v>
      </c>
      <c r="F14" s="16">
        <f t="shared" si="5"/>
        <v>0</v>
      </c>
    </row>
    <row r="15" spans="1:6" x14ac:dyDescent="0.25">
      <c r="A15" s="12">
        <v>18010000</v>
      </c>
      <c r="B15" s="54" t="s">
        <v>109</v>
      </c>
      <c r="C15" s="18">
        <f t="shared" si="3"/>
        <v>5061.97</v>
      </c>
      <c r="D15" s="18">
        <f>SUM(D16:D25)</f>
        <v>5061.97</v>
      </c>
      <c r="E15" s="18">
        <f t="shared" ref="E15:F15" si="6">SUM(E16:E25)</f>
        <v>0</v>
      </c>
      <c r="F15" s="18">
        <f t="shared" si="6"/>
        <v>0</v>
      </c>
    </row>
    <row r="16" spans="1:6" ht="51" x14ac:dyDescent="0.25">
      <c r="A16" s="12">
        <v>18010100</v>
      </c>
      <c r="B16" s="54" t="s">
        <v>110</v>
      </c>
      <c r="C16" s="18">
        <f t="shared" si="3"/>
        <v>5</v>
      </c>
      <c r="D16" s="18">
        <f>'[1]Доходи рік'!$C35/1000</f>
        <v>5</v>
      </c>
      <c r="E16" s="18"/>
      <c r="F16" s="18"/>
    </row>
    <row r="17" spans="1:6" ht="51" x14ac:dyDescent="0.25">
      <c r="A17" s="12">
        <v>18010200</v>
      </c>
      <c r="B17" s="54" t="s">
        <v>111</v>
      </c>
      <c r="C17" s="18">
        <f t="shared" si="3"/>
        <v>1.5</v>
      </c>
      <c r="D17" s="18">
        <f>'[1]Доходи рік'!$C36/1000</f>
        <v>1.5</v>
      </c>
      <c r="E17" s="18"/>
      <c r="F17" s="18"/>
    </row>
    <row r="18" spans="1:6" ht="38.25" hidden="1" x14ac:dyDescent="0.25">
      <c r="A18" s="12">
        <v>18010300</v>
      </c>
      <c r="B18" s="54" t="s">
        <v>112</v>
      </c>
      <c r="C18" s="18">
        <f t="shared" si="3"/>
        <v>0</v>
      </c>
      <c r="D18" s="18">
        <f>'[1]Доходи рік'!$C37/1000</f>
        <v>0</v>
      </c>
      <c r="E18" s="18"/>
      <c r="F18" s="18"/>
    </row>
    <row r="19" spans="1:6" ht="36" customHeight="1" x14ac:dyDescent="0.25">
      <c r="A19" s="57">
        <v>18010400</v>
      </c>
      <c r="B19" s="54" t="s">
        <v>113</v>
      </c>
      <c r="C19" s="18">
        <f t="shared" si="3"/>
        <v>238.2</v>
      </c>
      <c r="D19" s="18">
        <v>238.2</v>
      </c>
      <c r="E19" s="18"/>
      <c r="F19" s="18"/>
    </row>
    <row r="20" spans="1:6" x14ac:dyDescent="0.25">
      <c r="A20" s="57">
        <v>18010500</v>
      </c>
      <c r="B20" s="54" t="s">
        <v>7</v>
      </c>
      <c r="C20" s="18">
        <f t="shared" si="3"/>
        <v>1117.9000000000001</v>
      </c>
      <c r="D20" s="18">
        <v>1117.9000000000001</v>
      </c>
      <c r="E20" s="18"/>
      <c r="F20" s="18"/>
    </row>
    <row r="21" spans="1:6" x14ac:dyDescent="0.25">
      <c r="A21" s="57">
        <v>18010600</v>
      </c>
      <c r="B21" s="54" t="s">
        <v>8</v>
      </c>
      <c r="C21" s="18">
        <f t="shared" si="3"/>
        <v>2430</v>
      </c>
      <c r="D21" s="18">
        <f>'[1]Доходи рік'!$C40/1000</f>
        <v>2430</v>
      </c>
      <c r="E21" s="18"/>
      <c r="F21" s="18"/>
    </row>
    <row r="22" spans="1:6" x14ac:dyDescent="0.25">
      <c r="A22" s="57">
        <v>18010700</v>
      </c>
      <c r="B22" s="54" t="s">
        <v>9</v>
      </c>
      <c r="C22" s="18">
        <f t="shared" si="3"/>
        <v>267.87</v>
      </c>
      <c r="D22" s="18">
        <f>'[1]Доходи рік'!$C41/1000</f>
        <v>267.87</v>
      </c>
      <c r="E22" s="18"/>
      <c r="F22" s="18"/>
    </row>
    <row r="23" spans="1:6" x14ac:dyDescent="0.25">
      <c r="A23" s="57">
        <v>18010900</v>
      </c>
      <c r="B23" s="57" t="s">
        <v>10</v>
      </c>
      <c r="C23" s="18">
        <f t="shared" si="3"/>
        <v>749.4</v>
      </c>
      <c r="D23" s="18">
        <f>'[1]Доходи рік'!$C42/1000</f>
        <v>749.4</v>
      </c>
      <c r="E23" s="18"/>
      <c r="F23" s="18"/>
    </row>
    <row r="24" spans="1:6" x14ac:dyDescent="0.25">
      <c r="A24" s="31">
        <v>18011000</v>
      </c>
      <c r="B24" s="54" t="s">
        <v>114</v>
      </c>
      <c r="C24" s="18">
        <f t="shared" si="3"/>
        <v>252.1</v>
      </c>
      <c r="D24" s="18">
        <v>252.1</v>
      </c>
      <c r="E24" s="21"/>
      <c r="F24" s="21"/>
    </row>
    <row r="25" spans="1:6" hidden="1" x14ac:dyDescent="0.25">
      <c r="A25" s="31">
        <v>18011100</v>
      </c>
      <c r="B25" s="54" t="s">
        <v>115</v>
      </c>
      <c r="C25" s="18">
        <f t="shared" si="3"/>
        <v>0</v>
      </c>
      <c r="D25" s="18">
        <f>'[1]Доходи рік'!$C44/1000</f>
        <v>0</v>
      </c>
      <c r="E25" s="103"/>
      <c r="F25" s="21"/>
    </row>
    <row r="26" spans="1:6" x14ac:dyDescent="0.25">
      <c r="A26" s="58">
        <v>18030000</v>
      </c>
      <c r="B26" s="53" t="s">
        <v>116</v>
      </c>
      <c r="C26" s="16">
        <f t="shared" si="3"/>
        <v>1</v>
      </c>
      <c r="D26" s="70">
        <f>D27</f>
        <v>1</v>
      </c>
      <c r="E26" s="70">
        <f t="shared" ref="E26:F26" si="7">E27</f>
        <v>0</v>
      </c>
      <c r="F26" s="70">
        <f t="shared" si="7"/>
        <v>0</v>
      </c>
    </row>
    <row r="27" spans="1:6" ht="22.5" customHeight="1" x14ac:dyDescent="0.25">
      <c r="A27" s="31">
        <v>18030100</v>
      </c>
      <c r="B27" s="31" t="s">
        <v>11</v>
      </c>
      <c r="C27" s="18">
        <f t="shared" si="3"/>
        <v>1</v>
      </c>
      <c r="D27" s="18">
        <f>'[1]Доходи рік'!$C$46/1000</f>
        <v>1</v>
      </c>
      <c r="E27" s="18"/>
      <c r="F27" s="18"/>
    </row>
    <row r="28" spans="1:6" x14ac:dyDescent="0.25">
      <c r="A28" s="26">
        <v>18050000</v>
      </c>
      <c r="B28" s="26" t="s">
        <v>12</v>
      </c>
      <c r="C28" s="16">
        <f t="shared" si="3"/>
        <v>2496.33</v>
      </c>
      <c r="D28" s="16">
        <f>SUM(D29:D31)</f>
        <v>2496.33</v>
      </c>
      <c r="E28" s="16">
        <f t="shared" ref="E28:F28" si="8">SUM(E29:E31)</f>
        <v>0</v>
      </c>
      <c r="F28" s="16">
        <f t="shared" si="8"/>
        <v>0</v>
      </c>
    </row>
    <row r="29" spans="1:6" x14ac:dyDescent="0.25">
      <c r="A29" s="12">
        <v>18050300</v>
      </c>
      <c r="B29" s="12" t="s">
        <v>13</v>
      </c>
      <c r="C29" s="18">
        <f t="shared" si="3"/>
        <v>183.2</v>
      </c>
      <c r="D29" s="18">
        <v>183.2</v>
      </c>
      <c r="E29" s="18"/>
      <c r="F29" s="18"/>
    </row>
    <row r="30" spans="1:6" x14ac:dyDescent="0.25">
      <c r="A30" s="12">
        <v>18050400</v>
      </c>
      <c r="B30" s="12" t="s">
        <v>14</v>
      </c>
      <c r="C30" s="18">
        <f t="shared" si="3"/>
        <v>1849.03</v>
      </c>
      <c r="D30" s="18">
        <v>1849.03</v>
      </c>
      <c r="E30" s="18"/>
      <c r="F30" s="18"/>
    </row>
    <row r="31" spans="1:6" ht="63.75" x14ac:dyDescent="0.25">
      <c r="A31" s="12">
        <v>18050500</v>
      </c>
      <c r="B31" s="54" t="s">
        <v>117</v>
      </c>
      <c r="C31" s="18">
        <f t="shared" si="3"/>
        <v>464.1</v>
      </c>
      <c r="D31" s="18">
        <v>464.1</v>
      </c>
      <c r="E31" s="18"/>
      <c r="F31" s="18"/>
    </row>
    <row r="32" spans="1:6" x14ac:dyDescent="0.25">
      <c r="A32" s="25">
        <v>19000000</v>
      </c>
      <c r="B32" s="25" t="s">
        <v>118</v>
      </c>
      <c r="C32" s="16">
        <f t="shared" si="3"/>
        <v>17</v>
      </c>
      <c r="D32" s="16">
        <f>D33</f>
        <v>17</v>
      </c>
      <c r="E32" s="16">
        <f t="shared" ref="E32:F32" si="9">E33</f>
        <v>0</v>
      </c>
      <c r="F32" s="16">
        <f t="shared" si="9"/>
        <v>0</v>
      </c>
    </row>
    <row r="33" spans="1:6" x14ac:dyDescent="0.25">
      <c r="A33" s="26">
        <v>19010000</v>
      </c>
      <c r="B33" s="26" t="s">
        <v>15</v>
      </c>
      <c r="C33" s="16">
        <f t="shared" si="3"/>
        <v>17</v>
      </c>
      <c r="D33" s="16">
        <f>SUM(D34:D36)</f>
        <v>17</v>
      </c>
      <c r="E33" s="16">
        <f t="shared" ref="E33:F33" si="10">SUM(E34:E36)</f>
        <v>0</v>
      </c>
      <c r="F33" s="16">
        <f t="shared" si="10"/>
        <v>0</v>
      </c>
    </row>
    <row r="34" spans="1:6" ht="33.75" customHeight="1" x14ac:dyDescent="0.25">
      <c r="A34" s="12">
        <v>19010100</v>
      </c>
      <c r="B34" s="12" t="s">
        <v>16</v>
      </c>
      <c r="C34" s="18">
        <f t="shared" si="3"/>
        <v>9</v>
      </c>
      <c r="D34" s="18">
        <f>'[1]Доходи рік'!$C53/1000</f>
        <v>9</v>
      </c>
      <c r="E34" s="18"/>
      <c r="F34" s="18"/>
    </row>
    <row r="35" spans="1:6" ht="25.5" x14ac:dyDescent="0.25">
      <c r="A35" s="12">
        <v>19010200</v>
      </c>
      <c r="B35" s="12" t="s">
        <v>17</v>
      </c>
      <c r="C35" s="18">
        <f t="shared" si="3"/>
        <v>3.6</v>
      </c>
      <c r="D35" s="18">
        <f>'[1]Доходи рік'!$C54/1000</f>
        <v>3.6</v>
      </c>
      <c r="E35" s="18"/>
      <c r="F35" s="18"/>
    </row>
    <row r="36" spans="1:6" ht="51" x14ac:dyDescent="0.25">
      <c r="A36" s="12">
        <v>19010300</v>
      </c>
      <c r="B36" s="12" t="s">
        <v>119</v>
      </c>
      <c r="C36" s="18">
        <f t="shared" si="3"/>
        <v>4.4000000000000004</v>
      </c>
      <c r="D36" s="18">
        <f>'[1]Доходи рік'!$C55/1000</f>
        <v>4.4000000000000004</v>
      </c>
      <c r="E36" s="18"/>
      <c r="F36" s="18"/>
    </row>
    <row r="37" spans="1:6" x14ac:dyDescent="0.25">
      <c r="A37" s="59">
        <v>20000000</v>
      </c>
      <c r="B37" s="60" t="s">
        <v>18</v>
      </c>
      <c r="C37" s="16">
        <f>SUM(D37:E37)</f>
        <v>3819.873</v>
      </c>
      <c r="D37" s="16">
        <f>D38+D44+D47+D51+D42</f>
        <v>2564</v>
      </c>
      <c r="E37" s="16">
        <f>E38+E44+E47+E51+E49</f>
        <v>1255.873</v>
      </c>
      <c r="F37" s="16">
        <f>F38+F44+F47+F51+F49</f>
        <v>14.4</v>
      </c>
    </row>
    <row r="38" spans="1:6" ht="27.75" customHeight="1" x14ac:dyDescent="0.25">
      <c r="A38" s="61">
        <v>21000000</v>
      </c>
      <c r="B38" s="62" t="s">
        <v>120</v>
      </c>
      <c r="C38" s="16">
        <f t="shared" si="3"/>
        <v>28.8</v>
      </c>
      <c r="D38" s="16">
        <f>D39+D41</f>
        <v>28.8</v>
      </c>
      <c r="E38" s="16">
        <f t="shared" ref="E38:F38" si="11">E39+E41</f>
        <v>0</v>
      </c>
      <c r="F38" s="16">
        <f t="shared" si="11"/>
        <v>0</v>
      </c>
    </row>
    <row r="39" spans="1:6" ht="94.5" x14ac:dyDescent="0.25">
      <c r="A39" s="61">
        <v>21010000</v>
      </c>
      <c r="B39" s="52" t="s">
        <v>121</v>
      </c>
      <c r="C39" s="16">
        <f t="shared" si="3"/>
        <v>22.8</v>
      </c>
      <c r="D39" s="16">
        <f>D40</f>
        <v>22.8</v>
      </c>
      <c r="E39" s="16">
        <f t="shared" ref="E39:F39" si="12">E40</f>
        <v>0</v>
      </c>
      <c r="F39" s="16">
        <f t="shared" si="12"/>
        <v>0</v>
      </c>
    </row>
    <row r="40" spans="1:6" ht="38.25" x14ac:dyDescent="0.25">
      <c r="A40" s="32">
        <v>21010300</v>
      </c>
      <c r="B40" s="63" t="s">
        <v>122</v>
      </c>
      <c r="C40" s="18">
        <f t="shared" si="3"/>
        <v>22.8</v>
      </c>
      <c r="D40" s="18">
        <v>22.8</v>
      </c>
      <c r="E40" s="18"/>
      <c r="F40" s="18"/>
    </row>
    <row r="41" spans="1:6" x14ac:dyDescent="0.25">
      <c r="A41" s="6">
        <v>21081100</v>
      </c>
      <c r="B41" s="6" t="s">
        <v>19</v>
      </c>
      <c r="C41" s="17">
        <f t="shared" si="3"/>
        <v>6</v>
      </c>
      <c r="D41" s="17">
        <f>'[1]Доходи рік'!$C$60/1000</f>
        <v>6</v>
      </c>
      <c r="E41" s="16"/>
      <c r="F41" s="16"/>
    </row>
    <row r="42" spans="1:6" s="1" customFormat="1" x14ac:dyDescent="0.25">
      <c r="A42" s="6">
        <v>22010000</v>
      </c>
      <c r="B42" s="6" t="s">
        <v>215</v>
      </c>
      <c r="C42" s="17">
        <f>C43</f>
        <v>217.7</v>
      </c>
      <c r="D42" s="17">
        <f>D43</f>
        <v>217.7</v>
      </c>
      <c r="E42" s="16"/>
      <c r="F42" s="16"/>
    </row>
    <row r="43" spans="1:6" s="69" customFormat="1" ht="25.5" x14ac:dyDescent="0.25">
      <c r="A43" s="109">
        <v>22012500</v>
      </c>
      <c r="B43" s="109" t="s">
        <v>216</v>
      </c>
      <c r="C43" s="18">
        <f>D43</f>
        <v>217.7</v>
      </c>
      <c r="D43" s="18">
        <v>217.7</v>
      </c>
      <c r="E43" s="18"/>
      <c r="F43" s="18"/>
    </row>
    <row r="44" spans="1:6" x14ac:dyDescent="0.25">
      <c r="A44" s="64">
        <v>22090000</v>
      </c>
      <c r="B44" s="64" t="s">
        <v>20</v>
      </c>
      <c r="C44" s="16">
        <f t="shared" si="3"/>
        <v>130</v>
      </c>
      <c r="D44" s="16">
        <f t="shared" ref="D44:F44" si="13">SUM(D45:D46)</f>
        <v>130</v>
      </c>
      <c r="E44" s="16">
        <f t="shared" si="13"/>
        <v>0</v>
      </c>
      <c r="F44" s="16">
        <f t="shared" si="13"/>
        <v>0</v>
      </c>
    </row>
    <row r="45" spans="1:6" ht="51" x14ac:dyDescent="0.25">
      <c r="A45" s="44">
        <v>22090100</v>
      </c>
      <c r="B45" s="44" t="s">
        <v>21</v>
      </c>
      <c r="C45" s="18">
        <f t="shared" si="3"/>
        <v>120</v>
      </c>
      <c r="D45" s="18">
        <f>'[1]Доходи рік'!$C62/1000</f>
        <v>120</v>
      </c>
      <c r="E45" s="18"/>
      <c r="F45" s="18"/>
    </row>
    <row r="46" spans="1:6" ht="38.25" x14ac:dyDescent="0.25">
      <c r="A46" s="44">
        <v>22090400</v>
      </c>
      <c r="B46" s="44" t="s">
        <v>22</v>
      </c>
      <c r="C46" s="18">
        <f t="shared" si="3"/>
        <v>10</v>
      </c>
      <c r="D46" s="18">
        <f>'[1]Доходи рік'!$C63/1000</f>
        <v>10</v>
      </c>
      <c r="E46" s="18"/>
      <c r="F46" s="18"/>
    </row>
    <row r="47" spans="1:6" x14ac:dyDescent="0.25">
      <c r="A47" s="64">
        <v>24060000</v>
      </c>
      <c r="B47" s="64" t="s">
        <v>123</v>
      </c>
      <c r="C47" s="16">
        <f t="shared" si="3"/>
        <v>2187.5</v>
      </c>
      <c r="D47" s="16">
        <f t="shared" ref="D47:F47" si="14">D48+D50</f>
        <v>2187.5</v>
      </c>
      <c r="E47" s="16">
        <f t="shared" si="14"/>
        <v>0</v>
      </c>
      <c r="F47" s="16">
        <f t="shared" si="14"/>
        <v>0</v>
      </c>
    </row>
    <row r="48" spans="1:6" x14ac:dyDescent="0.25">
      <c r="A48" s="65">
        <v>24060300</v>
      </c>
      <c r="B48" s="65" t="s">
        <v>23</v>
      </c>
      <c r="C48" s="17">
        <f t="shared" si="3"/>
        <v>2187.5</v>
      </c>
      <c r="D48" s="17">
        <v>2187.5</v>
      </c>
      <c r="E48" s="16"/>
      <c r="F48" s="16"/>
    </row>
    <row r="49" spans="1:6" s="1" customFormat="1" ht="25.5" x14ac:dyDescent="0.25">
      <c r="A49" s="65">
        <v>24170000</v>
      </c>
      <c r="B49" s="65" t="s">
        <v>282</v>
      </c>
      <c r="C49" s="17">
        <f t="shared" si="3"/>
        <v>14.4</v>
      </c>
      <c r="D49" s="17"/>
      <c r="E49" s="16">
        <v>14.4</v>
      </c>
      <c r="F49" s="16">
        <v>14.4</v>
      </c>
    </row>
    <row r="50" spans="1:6" ht="38.25" hidden="1" x14ac:dyDescent="0.25">
      <c r="A50" s="32">
        <v>24062100</v>
      </c>
      <c r="B50" s="12" t="s">
        <v>92</v>
      </c>
      <c r="C50" s="17">
        <f t="shared" si="3"/>
        <v>0</v>
      </c>
      <c r="D50" s="18">
        <f>'[1]Доходи рік'!C66/1000</f>
        <v>0</v>
      </c>
      <c r="E50" s="18">
        <f>'[1]Доходи рік'!D66/1000</f>
        <v>0</v>
      </c>
      <c r="F50" s="18"/>
    </row>
    <row r="51" spans="1:6" x14ac:dyDescent="0.25">
      <c r="A51" s="25">
        <v>25000000</v>
      </c>
      <c r="B51" s="25" t="s">
        <v>24</v>
      </c>
      <c r="C51" s="16">
        <f t="shared" si="3"/>
        <v>1241.473</v>
      </c>
      <c r="D51" s="17">
        <f t="shared" ref="D51:F51" si="15">D52+D56</f>
        <v>0</v>
      </c>
      <c r="E51" s="17">
        <f t="shared" si="15"/>
        <v>1241.473</v>
      </c>
      <c r="F51" s="17">
        <f t="shared" si="15"/>
        <v>0</v>
      </c>
    </row>
    <row r="52" spans="1:6" ht="38.25" x14ac:dyDescent="0.25">
      <c r="A52" s="26">
        <v>25010000</v>
      </c>
      <c r="B52" s="66" t="s">
        <v>25</v>
      </c>
      <c r="C52" s="16">
        <f t="shared" si="3"/>
        <v>913.8180000000001</v>
      </c>
      <c r="D52" s="16">
        <f t="shared" ref="D52:F52" si="16">SUM(D53:D54)</f>
        <v>0</v>
      </c>
      <c r="E52" s="16">
        <f>SUM(E53:E55)</f>
        <v>913.8180000000001</v>
      </c>
      <c r="F52" s="16">
        <f t="shared" si="16"/>
        <v>0</v>
      </c>
    </row>
    <row r="53" spans="1:6" ht="25.5" x14ac:dyDescent="0.25">
      <c r="A53" s="12">
        <v>25010100</v>
      </c>
      <c r="B53" s="67" t="s">
        <v>26</v>
      </c>
      <c r="C53" s="18">
        <f t="shared" si="3"/>
        <v>842.48</v>
      </c>
      <c r="D53" s="18"/>
      <c r="E53" s="18">
        <f>'[1]Доходи рік'!D69/1000</f>
        <v>842.48</v>
      </c>
      <c r="F53" s="18"/>
    </row>
    <row r="54" spans="1:6" ht="25.5" x14ac:dyDescent="0.25">
      <c r="A54" s="12">
        <v>25010200</v>
      </c>
      <c r="B54" s="67" t="s">
        <v>27</v>
      </c>
      <c r="C54" s="18">
        <f t="shared" si="3"/>
        <v>71.099999999999994</v>
      </c>
      <c r="D54" s="18"/>
      <c r="E54" s="18">
        <f>'[1]Доходи рік'!D70/1000</f>
        <v>71.099999999999994</v>
      </c>
      <c r="F54" s="18"/>
    </row>
    <row r="55" spans="1:6" s="1" customFormat="1" x14ac:dyDescent="0.25">
      <c r="A55" s="12">
        <v>25010400</v>
      </c>
      <c r="B55" s="67"/>
      <c r="C55" s="18"/>
      <c r="D55" s="18"/>
      <c r="E55" s="18">
        <v>0.23799999999999999</v>
      </c>
      <c r="F55" s="18"/>
    </row>
    <row r="56" spans="1:6" ht="25.5" x14ac:dyDescent="0.25">
      <c r="A56" s="26">
        <v>25020000</v>
      </c>
      <c r="B56" s="66" t="s">
        <v>100</v>
      </c>
      <c r="C56" s="16">
        <f t="shared" si="3"/>
        <v>327.65499999999997</v>
      </c>
      <c r="D56" s="16">
        <f>SUM(D57:D58)</f>
        <v>0</v>
      </c>
      <c r="E56" s="16">
        <f t="shared" ref="E56:F56" si="17">SUM(E57:E58)</f>
        <v>327.65499999999997</v>
      </c>
      <c r="F56" s="16">
        <f t="shared" si="17"/>
        <v>0</v>
      </c>
    </row>
    <row r="57" spans="1:6" x14ac:dyDescent="0.25">
      <c r="A57" s="12">
        <v>25020100</v>
      </c>
      <c r="B57" s="67" t="s">
        <v>157</v>
      </c>
      <c r="C57" s="18">
        <f t="shared" si="3"/>
        <v>305.375</v>
      </c>
      <c r="D57" s="18"/>
      <c r="E57" s="18">
        <v>305.375</v>
      </c>
      <c r="F57" s="18"/>
    </row>
    <row r="58" spans="1:6" ht="51" x14ac:dyDescent="0.25">
      <c r="A58" s="12">
        <v>25020200</v>
      </c>
      <c r="B58" s="67" t="s">
        <v>101</v>
      </c>
      <c r="C58" s="18">
        <f t="shared" si="3"/>
        <v>22.28</v>
      </c>
      <c r="D58" s="18"/>
      <c r="E58" s="18">
        <v>22.28</v>
      </c>
      <c r="F58" s="18"/>
    </row>
    <row r="59" spans="1:6" x14ac:dyDescent="0.25">
      <c r="A59" s="64">
        <v>41030000</v>
      </c>
      <c r="B59" s="64" t="s">
        <v>124</v>
      </c>
      <c r="C59" s="16">
        <f>SUM(D59:E59)</f>
        <v>6542.9469999999992</v>
      </c>
      <c r="D59" s="16">
        <f>D60+D61</f>
        <v>6242.9469999999992</v>
      </c>
      <c r="E59" s="16">
        <f t="shared" ref="E59:F59" si="18">E60+E61</f>
        <v>300</v>
      </c>
      <c r="F59" s="16">
        <f t="shared" si="18"/>
        <v>300</v>
      </c>
    </row>
    <row r="60" spans="1:6" x14ac:dyDescent="0.25">
      <c r="A60" s="44">
        <v>41035000</v>
      </c>
      <c r="B60" s="44" t="s">
        <v>125</v>
      </c>
      <c r="C60" s="18">
        <f t="shared" si="3"/>
        <v>6446.9</v>
      </c>
      <c r="D60" s="18">
        <v>6146.9</v>
      </c>
      <c r="E60" s="18">
        <v>300</v>
      </c>
      <c r="F60" s="18">
        <v>300</v>
      </c>
    </row>
    <row r="61" spans="1:6" s="1" customFormat="1" ht="63.75" x14ac:dyDescent="0.25">
      <c r="A61" s="44">
        <v>41037003</v>
      </c>
      <c r="B61" s="67" t="s">
        <v>283</v>
      </c>
      <c r="C61" s="18">
        <f t="shared" si="3"/>
        <v>96.046999999999997</v>
      </c>
      <c r="D61" s="18">
        <v>96.046999999999997</v>
      </c>
      <c r="E61" s="18"/>
      <c r="F61" s="18"/>
    </row>
    <row r="62" spans="1:6" x14ac:dyDescent="0.25">
      <c r="A62" s="13"/>
      <c r="B62" s="25" t="s">
        <v>126</v>
      </c>
      <c r="C62" s="16">
        <f t="shared" si="3"/>
        <v>19268.099999999999</v>
      </c>
      <c r="D62" s="16">
        <f>D9+D37+D59</f>
        <v>17712.226999999999</v>
      </c>
      <c r="E62" s="16">
        <f>E9+E37+E59</f>
        <v>1555.873</v>
      </c>
      <c r="F62" s="16">
        <f>F9+F37+F59</f>
        <v>314.39999999999998</v>
      </c>
    </row>
    <row r="63" spans="1:6" ht="22.5" x14ac:dyDescent="0.25">
      <c r="A63" s="90">
        <v>208400</v>
      </c>
      <c r="B63" s="91" t="s">
        <v>158</v>
      </c>
      <c r="C63" s="16">
        <f>SUM(D63:E63)</f>
        <v>0</v>
      </c>
      <c r="D63" s="18">
        <f>'додаток 2'!D25</f>
        <v>-2937.6899999999987</v>
      </c>
      <c r="E63" s="18">
        <f>-D63</f>
        <v>2937.6899999999987</v>
      </c>
      <c r="F63" s="16">
        <f>E63</f>
        <v>2937.6899999999987</v>
      </c>
    </row>
    <row r="64" spans="1:6" x14ac:dyDescent="0.25">
      <c r="D64" s="69"/>
      <c r="E64" s="69"/>
      <c r="F64" s="69"/>
    </row>
    <row r="65" spans="2:6" ht="15.75" thickBot="1" x14ac:dyDescent="0.3">
      <c r="B65" s="2" t="s">
        <v>127</v>
      </c>
      <c r="C65" s="142"/>
      <c r="D65" s="142"/>
      <c r="E65" s="142" t="s">
        <v>153</v>
      </c>
      <c r="F65" s="142"/>
    </row>
    <row r="66" spans="2:6" x14ac:dyDescent="0.25">
      <c r="B66" s="11"/>
      <c r="C66" s="137" t="s">
        <v>154</v>
      </c>
      <c r="D66" s="137"/>
      <c r="E66" s="134" t="s">
        <v>28</v>
      </c>
      <c r="F66" s="134"/>
    </row>
  </sheetData>
  <mergeCells count="14">
    <mergeCell ref="C66:D66"/>
    <mergeCell ref="E66:F66"/>
    <mergeCell ref="A6:A7"/>
    <mergeCell ref="B6:B7"/>
    <mergeCell ref="C6:C7"/>
    <mergeCell ref="D6:D7"/>
    <mergeCell ref="E6:F6"/>
    <mergeCell ref="C65:D65"/>
    <mergeCell ref="E65:F65"/>
    <mergeCell ref="C1:F1"/>
    <mergeCell ref="C2:F2"/>
    <mergeCell ref="A3:F3"/>
    <mergeCell ref="A4:F4"/>
    <mergeCell ref="E5:F5"/>
  </mergeCells>
  <pageMargins left="1.1023622047244095" right="0.39370078740157483" top="0.78740157480314965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5" workbookViewId="0">
      <selection activeCell="H31" sqref="H31"/>
    </sheetView>
  </sheetViews>
  <sheetFormatPr defaultRowHeight="13.5" x14ac:dyDescent="0.25"/>
  <cols>
    <col min="1" max="1" width="8.85546875" style="2" customWidth="1"/>
    <col min="2" max="2" width="36.140625" style="2" customWidth="1"/>
    <col min="3" max="3" width="9" style="2" customWidth="1"/>
    <col min="4" max="4" width="10.28515625" style="2" customWidth="1"/>
    <col min="5" max="5" width="9.28515625" style="2" customWidth="1"/>
    <col min="6" max="6" width="10.28515625" style="2" customWidth="1"/>
    <col min="7" max="16384" width="9.140625" style="2"/>
  </cols>
  <sheetData>
    <row r="1" spans="1:6" ht="13.5" customHeight="1" x14ac:dyDescent="0.25">
      <c r="C1" s="134" t="s">
        <v>81</v>
      </c>
      <c r="D1" s="134"/>
      <c r="E1" s="134"/>
      <c r="F1" s="134"/>
    </row>
    <row r="2" spans="1:6" ht="39.75" customHeight="1" x14ac:dyDescent="0.25">
      <c r="C2" s="134" t="s">
        <v>235</v>
      </c>
      <c r="D2" s="134"/>
      <c r="E2" s="134"/>
      <c r="F2" s="134"/>
    </row>
    <row r="5" spans="1:6" ht="15" x14ac:dyDescent="0.25">
      <c r="A5" s="148" t="s">
        <v>132</v>
      </c>
      <c r="B5" s="148"/>
      <c r="C5" s="148"/>
      <c r="D5" s="148"/>
      <c r="E5" s="148"/>
      <c r="F5" s="148"/>
    </row>
    <row r="6" spans="1:6" ht="15" x14ac:dyDescent="0.25">
      <c r="A6" s="148" t="s">
        <v>102</v>
      </c>
      <c r="B6" s="148"/>
      <c r="C6" s="148"/>
      <c r="D6" s="148"/>
      <c r="E6" s="148"/>
      <c r="F6" s="148"/>
    </row>
    <row r="7" spans="1:6" x14ac:dyDescent="0.25">
      <c r="A7" s="149"/>
      <c r="B7" s="149"/>
      <c r="C7" s="149"/>
      <c r="D7" s="149"/>
      <c r="E7" s="149"/>
      <c r="F7" s="149"/>
    </row>
    <row r="8" spans="1:6" ht="3" customHeight="1" x14ac:dyDescent="0.25"/>
    <row r="9" spans="1:6" hidden="1" x14ac:dyDescent="0.25"/>
    <row r="10" spans="1:6" hidden="1" x14ac:dyDescent="0.25"/>
    <row r="11" spans="1:6" x14ac:dyDescent="0.25">
      <c r="E11" s="136" t="s">
        <v>133</v>
      </c>
      <c r="F11" s="136"/>
    </row>
    <row r="12" spans="1:6" ht="13.5" customHeight="1" x14ac:dyDescent="0.25">
      <c r="A12" s="146" t="s">
        <v>1</v>
      </c>
      <c r="B12" s="146" t="s">
        <v>134</v>
      </c>
      <c r="C12" s="146" t="s">
        <v>33</v>
      </c>
      <c r="D12" s="146" t="s">
        <v>3</v>
      </c>
      <c r="E12" s="144" t="s">
        <v>4</v>
      </c>
      <c r="F12" s="145"/>
    </row>
    <row r="13" spans="1:6" ht="40.5" x14ac:dyDescent="0.25">
      <c r="A13" s="147"/>
      <c r="B13" s="147"/>
      <c r="C13" s="147"/>
      <c r="D13" s="147"/>
      <c r="E13" s="71" t="s">
        <v>33</v>
      </c>
      <c r="F13" s="71" t="s">
        <v>128</v>
      </c>
    </row>
    <row r="14" spans="1:6" s="72" customFormat="1" ht="15.75" x14ac:dyDescent="0.25">
      <c r="A14" s="77"/>
      <c r="B14" s="78" t="s">
        <v>135</v>
      </c>
      <c r="C14" s="16">
        <f>C22</f>
        <v>1308.4059999999999</v>
      </c>
      <c r="D14" s="16">
        <f t="shared" ref="D14:F14" si="0">D22</f>
        <v>-2937.6899999999987</v>
      </c>
      <c r="E14" s="16">
        <f t="shared" si="0"/>
        <v>4246.0959999999986</v>
      </c>
      <c r="F14" s="16">
        <f t="shared" si="0"/>
        <v>4216.5299999999988</v>
      </c>
    </row>
    <row r="15" spans="1:6" s="72" customFormat="1" ht="28.5" hidden="1" x14ac:dyDescent="0.25">
      <c r="A15" s="79">
        <v>400000</v>
      </c>
      <c r="B15" s="80" t="s">
        <v>136</v>
      </c>
      <c r="C15" s="16">
        <f>C16</f>
        <v>0</v>
      </c>
      <c r="D15" s="10">
        <f t="shared" ref="D15:F15" si="1">D16</f>
        <v>0</v>
      </c>
      <c r="E15" s="10">
        <f t="shared" si="1"/>
        <v>0</v>
      </c>
      <c r="F15" s="10">
        <f t="shared" si="1"/>
        <v>0</v>
      </c>
    </row>
    <row r="16" spans="1:6" ht="15" hidden="1" x14ac:dyDescent="0.25">
      <c r="A16" s="81">
        <v>401000</v>
      </c>
      <c r="B16" s="82" t="s">
        <v>137</v>
      </c>
      <c r="C16" s="18"/>
      <c r="D16" s="71"/>
      <c r="E16" s="71"/>
      <c r="F16" s="71"/>
    </row>
    <row r="17" spans="1:6" s="72" customFormat="1" ht="15" hidden="1" x14ac:dyDescent="0.25">
      <c r="A17" s="83">
        <v>401100</v>
      </c>
      <c r="B17" s="84" t="s">
        <v>138</v>
      </c>
      <c r="C17" s="16"/>
      <c r="D17" s="10"/>
      <c r="E17" s="10"/>
      <c r="F17" s="10"/>
    </row>
    <row r="18" spans="1:6" ht="15" hidden="1" x14ac:dyDescent="0.25">
      <c r="A18" s="83">
        <v>401200</v>
      </c>
      <c r="B18" s="84" t="s">
        <v>139</v>
      </c>
      <c r="C18" s="18"/>
      <c r="D18" s="71"/>
      <c r="E18" s="71"/>
      <c r="F18" s="71"/>
    </row>
    <row r="19" spans="1:6" s="72" customFormat="1" ht="15" hidden="1" customHeight="1" x14ac:dyDescent="0.25">
      <c r="A19" s="81">
        <v>402000</v>
      </c>
      <c r="B19" s="82" t="s">
        <v>140</v>
      </c>
      <c r="C19" s="16"/>
      <c r="D19" s="10"/>
      <c r="E19" s="10"/>
      <c r="F19" s="10"/>
    </row>
    <row r="20" spans="1:6" s="72" customFormat="1" ht="15" hidden="1" x14ac:dyDescent="0.25">
      <c r="A20" s="83">
        <v>402100</v>
      </c>
      <c r="B20" s="84" t="s">
        <v>141</v>
      </c>
      <c r="C20" s="16"/>
      <c r="D20" s="10"/>
      <c r="E20" s="10"/>
      <c r="F20" s="10"/>
    </row>
    <row r="21" spans="1:6" s="74" customFormat="1" ht="15" hidden="1" x14ac:dyDescent="0.25">
      <c r="A21" s="83">
        <v>402200</v>
      </c>
      <c r="B21" s="84" t="s">
        <v>142</v>
      </c>
      <c r="C21" s="68"/>
      <c r="D21" s="73"/>
      <c r="E21" s="73"/>
      <c r="F21" s="73"/>
    </row>
    <row r="22" spans="1:6" s="102" customFormat="1" ht="14.25" x14ac:dyDescent="0.25">
      <c r="A22" s="79">
        <v>200000</v>
      </c>
      <c r="B22" s="80" t="s">
        <v>193</v>
      </c>
      <c r="C22" s="18">
        <f>D22+E22</f>
        <v>1308.4059999999999</v>
      </c>
      <c r="D22" s="17">
        <f>D25</f>
        <v>-2937.6899999999987</v>
      </c>
      <c r="E22" s="17">
        <f>E25+E23</f>
        <v>4246.0959999999986</v>
      </c>
      <c r="F22" s="17">
        <f t="shared" ref="F22" si="2">F25</f>
        <v>4216.5299999999988</v>
      </c>
    </row>
    <row r="23" spans="1:6" s="102" customFormat="1" ht="30" customHeight="1" x14ac:dyDescent="0.25">
      <c r="A23" s="79">
        <v>205000</v>
      </c>
      <c r="B23" s="82" t="s">
        <v>196</v>
      </c>
      <c r="C23" s="18">
        <f>E23</f>
        <v>29.565999999999999</v>
      </c>
      <c r="D23" s="17"/>
      <c r="E23" s="17">
        <f>E24</f>
        <v>29.565999999999999</v>
      </c>
      <c r="F23" s="17"/>
    </row>
    <row r="24" spans="1:6" s="102" customFormat="1" ht="15" x14ac:dyDescent="0.25">
      <c r="A24" s="79">
        <v>205100</v>
      </c>
      <c r="B24" s="84" t="s">
        <v>129</v>
      </c>
      <c r="C24" s="18">
        <f>E24</f>
        <v>29.565999999999999</v>
      </c>
      <c r="D24" s="112"/>
      <c r="E24" s="112">
        <v>29.565999999999999</v>
      </c>
      <c r="F24" s="17"/>
    </row>
    <row r="25" spans="1:6" s="74" customFormat="1" ht="30" x14ac:dyDescent="0.25">
      <c r="A25" s="81">
        <v>208000</v>
      </c>
      <c r="B25" s="82" t="s">
        <v>194</v>
      </c>
      <c r="C25" s="18">
        <f t="shared" ref="C25" si="3">D25+E25</f>
        <v>1278.8400000000001</v>
      </c>
      <c r="D25" s="113">
        <f>SUM(D26:D27)</f>
        <v>-2937.6899999999987</v>
      </c>
      <c r="E25" s="113">
        <f t="shared" ref="E25:F25" si="4">SUM(E26:E27)</f>
        <v>4216.5299999999988</v>
      </c>
      <c r="F25" s="68">
        <f t="shared" si="4"/>
        <v>4216.5299999999988</v>
      </c>
    </row>
    <row r="26" spans="1:6" s="74" customFormat="1" ht="15" x14ac:dyDescent="0.25">
      <c r="A26" s="83">
        <v>208100</v>
      </c>
      <c r="B26" s="84" t="s">
        <v>129</v>
      </c>
      <c r="C26" s="18">
        <f>D26+E26</f>
        <v>1278.8399999999999</v>
      </c>
      <c r="D26" s="113">
        <v>1207.7639999999999</v>
      </c>
      <c r="E26" s="114">
        <v>71.075999999999993</v>
      </c>
      <c r="F26" s="68">
        <f>E26</f>
        <v>71.075999999999993</v>
      </c>
    </row>
    <row r="27" spans="1:6" ht="45" x14ac:dyDescent="0.25">
      <c r="A27" s="83">
        <v>208400</v>
      </c>
      <c r="B27" s="84" t="s">
        <v>158</v>
      </c>
      <c r="C27" s="18">
        <f>D27+E27</f>
        <v>0</v>
      </c>
      <c r="D27" s="18">
        <f>D34</f>
        <v>-4145.4539999999988</v>
      </c>
      <c r="E27" s="18">
        <f>E34</f>
        <v>4145.4539999999988</v>
      </c>
      <c r="F27" s="18">
        <f>E27</f>
        <v>4145.4539999999988</v>
      </c>
    </row>
    <row r="28" spans="1:6" ht="28.5" x14ac:dyDescent="0.25">
      <c r="A28" s="79">
        <v>600000</v>
      </c>
      <c r="B28" s="80" t="s">
        <v>130</v>
      </c>
      <c r="C28" s="18">
        <f>C29+C32</f>
        <v>1308.4059999999999</v>
      </c>
      <c r="D28" s="18">
        <f t="shared" ref="D28:F28" si="5">D29+D32</f>
        <v>-2937.6899999999987</v>
      </c>
      <c r="E28" s="18">
        <f t="shared" si="5"/>
        <v>4246.0959999999986</v>
      </c>
      <c r="F28" s="18">
        <f t="shared" si="5"/>
        <v>4216.5299999999988</v>
      </c>
    </row>
    <row r="29" spans="1:6" s="72" customFormat="1" ht="45" x14ac:dyDescent="0.25">
      <c r="A29" s="81">
        <v>601000</v>
      </c>
      <c r="B29" s="82" t="s">
        <v>143</v>
      </c>
      <c r="C29" s="68">
        <f>C30</f>
        <v>0</v>
      </c>
      <c r="D29" s="73">
        <f t="shared" ref="D29:F29" si="6">D30</f>
        <v>0</v>
      </c>
      <c r="E29" s="73">
        <f t="shared" si="6"/>
        <v>0</v>
      </c>
      <c r="F29" s="73">
        <f t="shared" si="6"/>
        <v>0</v>
      </c>
    </row>
    <row r="30" spans="1:6" ht="45" x14ac:dyDescent="0.25">
      <c r="A30" s="83">
        <v>601200</v>
      </c>
      <c r="B30" s="84" t="s">
        <v>144</v>
      </c>
      <c r="C30" s="18"/>
      <c r="D30" s="71"/>
      <c r="E30" s="71"/>
      <c r="F30" s="71"/>
    </row>
    <row r="31" spans="1:6" ht="15" x14ac:dyDescent="0.25">
      <c r="A31" s="83">
        <v>601220</v>
      </c>
      <c r="B31" s="84" t="s">
        <v>145</v>
      </c>
      <c r="C31" s="18"/>
      <c r="D31" s="71"/>
      <c r="E31" s="71"/>
      <c r="F31" s="71"/>
    </row>
    <row r="32" spans="1:6" ht="15" x14ac:dyDescent="0.25">
      <c r="A32" s="81">
        <v>602000</v>
      </c>
      <c r="B32" s="82" t="s">
        <v>131</v>
      </c>
      <c r="C32" s="18">
        <f>C33+C34</f>
        <v>1308.4059999999999</v>
      </c>
      <c r="D32" s="18">
        <f t="shared" ref="D32:F32" si="7">D33+D34</f>
        <v>-2937.6899999999987</v>
      </c>
      <c r="E32" s="18">
        <f t="shared" si="7"/>
        <v>4246.0959999999986</v>
      </c>
      <c r="F32" s="18">
        <f t="shared" si="7"/>
        <v>4216.5299999999988</v>
      </c>
    </row>
    <row r="33" spans="1:6" ht="15" x14ac:dyDescent="0.25">
      <c r="A33" s="83">
        <v>602100</v>
      </c>
      <c r="B33" s="84" t="s">
        <v>129</v>
      </c>
      <c r="C33" s="18">
        <f>E33+D33</f>
        <v>1308.4059999999999</v>
      </c>
      <c r="D33" s="71">
        <v>1207.7639999999999</v>
      </c>
      <c r="E33" s="18">
        <v>100.642</v>
      </c>
      <c r="F33" s="18">
        <v>71.075999999999993</v>
      </c>
    </row>
    <row r="34" spans="1:6" ht="45" x14ac:dyDescent="0.25">
      <c r="A34" s="83">
        <v>602400</v>
      </c>
      <c r="B34" s="84" t="s">
        <v>158</v>
      </c>
      <c r="C34" s="18">
        <f>SUM(D34:E34)</f>
        <v>0</v>
      </c>
      <c r="D34" s="18">
        <f>'додаток 3'!E46-'додаток 1'!D62-'додаток 2'!D33</f>
        <v>-4145.4539999999988</v>
      </c>
      <c r="E34" s="18">
        <f>-D34</f>
        <v>4145.4539999999988</v>
      </c>
      <c r="F34" s="18">
        <f>E34</f>
        <v>4145.4539999999988</v>
      </c>
    </row>
    <row r="35" spans="1:6" x14ac:dyDescent="0.25">
      <c r="A35" s="75"/>
      <c r="B35" s="75"/>
      <c r="C35" s="76"/>
      <c r="D35" s="75"/>
      <c r="E35" s="75"/>
      <c r="F35" s="75"/>
    </row>
    <row r="36" spans="1:6" x14ac:dyDescent="0.25">
      <c r="A36" s="75"/>
      <c r="B36" s="75"/>
      <c r="C36" s="76"/>
      <c r="D36" s="75"/>
      <c r="E36" s="75"/>
      <c r="F36" s="75"/>
    </row>
    <row r="39" spans="1:6" x14ac:dyDescent="0.25">
      <c r="A39" s="143" t="s">
        <v>146</v>
      </c>
      <c r="B39" s="143"/>
      <c r="C39" s="143"/>
      <c r="D39" s="143"/>
      <c r="E39" s="143"/>
      <c r="F39" s="143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1.1023622047244095" right="0.5118110236220472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T36" sqref="T36"/>
    </sheetView>
  </sheetViews>
  <sheetFormatPr defaultColWidth="11.7109375" defaultRowHeight="13.5" x14ac:dyDescent="0.25"/>
  <cols>
    <col min="1" max="1" width="6" style="4" customWidth="1"/>
    <col min="2" max="2" width="5.85546875" style="4" customWidth="1"/>
    <col min="3" max="3" width="5.28515625" style="4" customWidth="1"/>
    <col min="4" max="4" width="25.85546875" style="4" customWidth="1"/>
    <col min="5" max="6" width="8.28515625" style="4" customWidth="1"/>
    <col min="7" max="7" width="7.42578125" style="4" customWidth="1"/>
    <col min="8" max="8" width="7.85546875" style="4" customWidth="1"/>
    <col min="9" max="9" width="5.42578125" style="4" customWidth="1"/>
    <col min="10" max="10" width="7.7109375" style="4" customWidth="1"/>
    <col min="11" max="11" width="7.42578125" style="4" customWidth="1"/>
    <col min="12" max="12" width="5.7109375" style="4" customWidth="1"/>
    <col min="13" max="13" width="4.7109375" style="4" customWidth="1"/>
    <col min="14" max="14" width="7.7109375" style="4" customWidth="1"/>
    <col min="15" max="15" width="7.140625" style="4" customWidth="1"/>
    <col min="16" max="16" width="8" style="4" customWidth="1"/>
    <col min="17" max="16384" width="11.7109375" style="4"/>
  </cols>
  <sheetData>
    <row r="1" spans="1:16" ht="13.5" customHeight="1" x14ac:dyDescent="0.25">
      <c r="N1" s="150" t="s">
        <v>83</v>
      </c>
      <c r="O1" s="150"/>
      <c r="P1" s="150"/>
    </row>
    <row r="2" spans="1:16" ht="37.5" customHeight="1" x14ac:dyDescent="0.25">
      <c r="L2" s="150" t="s">
        <v>236</v>
      </c>
      <c r="M2" s="150"/>
      <c r="N2" s="150"/>
      <c r="O2" s="150"/>
      <c r="P2" s="150"/>
    </row>
    <row r="3" spans="1:16" ht="3.75" customHeight="1" x14ac:dyDescent="0.25"/>
    <row r="4" spans="1:16" ht="14.25" x14ac:dyDescent="0.25">
      <c r="B4" s="151" t="s">
        <v>150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1:16" ht="14.25" x14ac:dyDescent="0.25">
      <c r="B5" s="151" t="s">
        <v>151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52" t="s">
        <v>148</v>
      </c>
      <c r="B8" s="152" t="s">
        <v>31</v>
      </c>
      <c r="C8" s="152" t="s">
        <v>149</v>
      </c>
      <c r="D8" s="138" t="s">
        <v>147</v>
      </c>
      <c r="E8" s="140" t="s">
        <v>32</v>
      </c>
      <c r="F8" s="141"/>
      <c r="G8" s="141"/>
      <c r="H8" s="141"/>
      <c r="I8" s="155"/>
      <c r="J8" s="140" t="s">
        <v>41</v>
      </c>
      <c r="K8" s="141"/>
      <c r="L8" s="141"/>
      <c r="M8" s="141"/>
      <c r="N8" s="141"/>
      <c r="O8" s="155"/>
      <c r="P8" s="138" t="s">
        <v>40</v>
      </c>
    </row>
    <row r="9" spans="1:16" s="11" customFormat="1" ht="12.75" customHeight="1" x14ac:dyDescent="0.25">
      <c r="A9" s="153"/>
      <c r="B9" s="153"/>
      <c r="C9" s="153"/>
      <c r="D9" s="160"/>
      <c r="E9" s="138" t="s">
        <v>33</v>
      </c>
      <c r="F9" s="156" t="s">
        <v>37</v>
      </c>
      <c r="G9" s="140" t="s">
        <v>34</v>
      </c>
      <c r="H9" s="155"/>
      <c r="I9" s="156" t="s">
        <v>38</v>
      </c>
      <c r="J9" s="152" t="s">
        <v>33</v>
      </c>
      <c r="K9" s="156" t="s">
        <v>37</v>
      </c>
      <c r="L9" s="140" t="s">
        <v>34</v>
      </c>
      <c r="M9" s="155"/>
      <c r="N9" s="156" t="s">
        <v>38</v>
      </c>
      <c r="O9" s="47" t="s">
        <v>34</v>
      </c>
      <c r="P9" s="160"/>
    </row>
    <row r="10" spans="1:16" s="11" customFormat="1" ht="12.75" customHeight="1" x14ac:dyDescent="0.25">
      <c r="A10" s="153"/>
      <c r="B10" s="153"/>
      <c r="C10" s="153"/>
      <c r="D10" s="160"/>
      <c r="E10" s="160"/>
      <c r="F10" s="157"/>
      <c r="G10" s="152" t="s">
        <v>35</v>
      </c>
      <c r="H10" s="152" t="s">
        <v>36</v>
      </c>
      <c r="I10" s="157"/>
      <c r="J10" s="153"/>
      <c r="K10" s="157"/>
      <c r="L10" s="152" t="s">
        <v>35</v>
      </c>
      <c r="M10" s="152" t="s">
        <v>36</v>
      </c>
      <c r="N10" s="157"/>
      <c r="O10" s="152" t="s">
        <v>39</v>
      </c>
      <c r="P10" s="160"/>
    </row>
    <row r="11" spans="1:16" s="11" customFormat="1" ht="115.5" customHeight="1" x14ac:dyDescent="0.25">
      <c r="A11" s="154"/>
      <c r="B11" s="154"/>
      <c r="C11" s="154"/>
      <c r="D11" s="139"/>
      <c r="E11" s="139"/>
      <c r="F11" s="158"/>
      <c r="G11" s="154"/>
      <c r="H11" s="154"/>
      <c r="I11" s="158"/>
      <c r="J11" s="154"/>
      <c r="K11" s="158"/>
      <c r="L11" s="154"/>
      <c r="M11" s="154"/>
      <c r="N11" s="158"/>
      <c r="O11" s="154"/>
      <c r="P11" s="139"/>
    </row>
    <row r="12" spans="1:16" s="8" customFormat="1" ht="18.75" customHeight="1" x14ac:dyDescent="0.25">
      <c r="A12" s="7"/>
      <c r="B12" s="41" t="s">
        <v>42</v>
      </c>
      <c r="C12" s="41" t="s">
        <v>183</v>
      </c>
      <c r="D12" s="20" t="s">
        <v>43</v>
      </c>
      <c r="E12" s="24">
        <f>E13</f>
        <v>2833.14</v>
      </c>
      <c r="F12" s="24">
        <f>F13</f>
        <v>2833.14</v>
      </c>
      <c r="G12" s="24">
        <f t="shared" ref="G12:P12" si="0">G13</f>
        <v>2152.13</v>
      </c>
      <c r="H12" s="24">
        <f t="shared" si="0"/>
        <v>193.11</v>
      </c>
      <c r="I12" s="24"/>
      <c r="J12" s="7">
        <f t="shared" si="0"/>
        <v>64.161000000000001</v>
      </c>
      <c r="K12" s="7">
        <f t="shared" si="0"/>
        <v>0.121</v>
      </c>
      <c r="L12" s="7">
        <f t="shared" si="0"/>
        <v>0</v>
      </c>
      <c r="M12" s="7">
        <f t="shared" si="0"/>
        <v>0</v>
      </c>
      <c r="N12" s="7">
        <f t="shared" si="0"/>
        <v>64.040000000000006</v>
      </c>
      <c r="O12" s="7">
        <f t="shared" si="0"/>
        <v>64.040000000000006</v>
      </c>
      <c r="P12" s="24">
        <f t="shared" si="0"/>
        <v>2897.3009999999999</v>
      </c>
    </row>
    <row r="13" spans="1:16" ht="16.5" customHeight="1" x14ac:dyDescent="0.25">
      <c r="A13" s="5"/>
      <c r="B13" s="29" t="s">
        <v>44</v>
      </c>
      <c r="C13" s="29" t="s">
        <v>152</v>
      </c>
      <c r="D13" s="21" t="s">
        <v>45</v>
      </c>
      <c r="E13" s="23">
        <f>F13</f>
        <v>2833.14</v>
      </c>
      <c r="F13" s="23">
        <v>2833.14</v>
      </c>
      <c r="G13" s="23">
        <v>2152.13</v>
      </c>
      <c r="H13" s="23">
        <f>('[1]Помісячний розпис заг'!$O$26)/1000</f>
        <v>193.11</v>
      </c>
      <c r="I13" s="23"/>
      <c r="J13" s="5">
        <f>K13+N13</f>
        <v>64.161000000000001</v>
      </c>
      <c r="K13" s="5">
        <v>0.121</v>
      </c>
      <c r="L13" s="5"/>
      <c r="M13" s="5"/>
      <c r="N13" s="5">
        <f>O13</f>
        <v>64.040000000000006</v>
      </c>
      <c r="O13" s="5">
        <v>64.040000000000006</v>
      </c>
      <c r="P13" s="23">
        <f>E13+J13</f>
        <v>2897.3009999999999</v>
      </c>
    </row>
    <row r="14" spans="1:16" s="8" customFormat="1" ht="17.25" customHeight="1" x14ac:dyDescent="0.25">
      <c r="A14" s="7"/>
      <c r="B14" s="41" t="s">
        <v>46</v>
      </c>
      <c r="C14" s="41" t="s">
        <v>182</v>
      </c>
      <c r="D14" s="20" t="s">
        <v>47</v>
      </c>
      <c r="E14" s="24">
        <f>E15</f>
        <v>5567.5</v>
      </c>
      <c r="F14" s="24">
        <f>F15</f>
        <v>5567.5</v>
      </c>
      <c r="G14" s="24">
        <f t="shared" ref="G14:P14" si="1">G15</f>
        <v>3727.22</v>
      </c>
      <c r="H14" s="24">
        <f t="shared" si="1"/>
        <v>1304.93</v>
      </c>
      <c r="I14" s="24"/>
      <c r="J14" s="24">
        <f t="shared" si="1"/>
        <v>1161.558</v>
      </c>
      <c r="K14" s="24">
        <f t="shared" si="1"/>
        <v>1111.5029999999999</v>
      </c>
      <c r="L14" s="7">
        <f t="shared" si="1"/>
        <v>0</v>
      </c>
      <c r="M14" s="7">
        <f t="shared" si="1"/>
        <v>0</v>
      </c>
      <c r="N14" s="24">
        <f t="shared" si="1"/>
        <v>50.055</v>
      </c>
      <c r="O14" s="24">
        <f t="shared" si="1"/>
        <v>50.055</v>
      </c>
      <c r="P14" s="24">
        <f t="shared" si="1"/>
        <v>6729.058</v>
      </c>
    </row>
    <row r="15" spans="1:16" ht="17.25" customHeight="1" x14ac:dyDescent="0.25">
      <c r="A15" s="5"/>
      <c r="B15" s="29" t="s">
        <v>48</v>
      </c>
      <c r="C15" s="29" t="s">
        <v>176</v>
      </c>
      <c r="D15" s="21" t="s">
        <v>49</v>
      </c>
      <c r="E15" s="23">
        <f>F15</f>
        <v>5567.5</v>
      </c>
      <c r="F15" s="23">
        <v>5567.5</v>
      </c>
      <c r="G15" s="23">
        <v>3727.22</v>
      </c>
      <c r="H15" s="23">
        <f>('[1]Помісячний розпис заг'!$O$43)/1000</f>
        <v>1304.93</v>
      </c>
      <c r="I15" s="23"/>
      <c r="J15" s="23">
        <f>K15+N15</f>
        <v>1161.558</v>
      </c>
      <c r="K15" s="23">
        <v>1111.5029999999999</v>
      </c>
      <c r="L15" s="5"/>
      <c r="M15" s="5"/>
      <c r="N15" s="23">
        <f>O15</f>
        <v>50.055</v>
      </c>
      <c r="O15" s="23">
        <v>50.055</v>
      </c>
      <c r="P15" s="23">
        <f>E15+J15</f>
        <v>6729.058</v>
      </c>
    </row>
    <row r="16" spans="1:16" s="8" customFormat="1" ht="24" x14ac:dyDescent="0.25">
      <c r="A16" s="7"/>
      <c r="B16" s="41" t="s">
        <v>50</v>
      </c>
      <c r="C16" s="41" t="s">
        <v>185</v>
      </c>
      <c r="D16" s="20" t="s">
        <v>51</v>
      </c>
      <c r="E16" s="24">
        <f>SUM(E17:E19)</f>
        <v>227.6</v>
      </c>
      <c r="F16" s="24">
        <f>SUM(F17:F19)</f>
        <v>227.6</v>
      </c>
      <c r="G16" s="24">
        <f t="shared" ref="G16:O16" si="2">SUM(G17:G19)</f>
        <v>0</v>
      </c>
      <c r="H16" s="24">
        <f t="shared" si="2"/>
        <v>0</v>
      </c>
      <c r="I16" s="24"/>
      <c r="J16" s="24">
        <f t="shared" si="2"/>
        <v>0</v>
      </c>
      <c r="K16" s="24">
        <f t="shared" si="2"/>
        <v>0</v>
      </c>
      <c r="L16" s="24">
        <f t="shared" si="2"/>
        <v>0</v>
      </c>
      <c r="M16" s="24">
        <f t="shared" si="2"/>
        <v>0</v>
      </c>
      <c r="N16" s="24">
        <f t="shared" si="2"/>
        <v>0</v>
      </c>
      <c r="O16" s="24">
        <f t="shared" si="2"/>
        <v>0</v>
      </c>
      <c r="P16" s="23">
        <f>E16+J16</f>
        <v>227.6</v>
      </c>
    </row>
    <row r="17" spans="1:16" ht="22.5" x14ac:dyDescent="0.25">
      <c r="A17" s="5"/>
      <c r="B17" s="29" t="s">
        <v>52</v>
      </c>
      <c r="C17" s="29" t="s">
        <v>177</v>
      </c>
      <c r="D17" s="21" t="s">
        <v>54</v>
      </c>
      <c r="E17" s="23">
        <f>F17</f>
        <v>76</v>
      </c>
      <c r="F17" s="23">
        <v>76</v>
      </c>
      <c r="G17" s="5"/>
      <c r="H17" s="5"/>
      <c r="I17" s="5"/>
      <c r="J17" s="5"/>
      <c r="K17" s="5"/>
      <c r="L17" s="5"/>
      <c r="M17" s="5"/>
      <c r="N17" s="5"/>
      <c r="O17" s="5"/>
      <c r="P17" s="23">
        <f t="shared" ref="P17:P19" si="3">E17+J17</f>
        <v>76</v>
      </c>
    </row>
    <row r="18" spans="1:16" ht="56.25" x14ac:dyDescent="0.25">
      <c r="A18" s="5"/>
      <c r="B18" s="29" t="s">
        <v>95</v>
      </c>
      <c r="C18" s="29" t="s">
        <v>200</v>
      </c>
      <c r="D18" s="21" t="s">
        <v>96</v>
      </c>
      <c r="E18" s="23">
        <f>F18</f>
        <v>3.6</v>
      </c>
      <c r="F18" s="23">
        <v>3.6</v>
      </c>
      <c r="G18" s="5"/>
      <c r="H18" s="5"/>
      <c r="I18" s="5"/>
      <c r="J18" s="5"/>
      <c r="K18" s="5"/>
      <c r="L18" s="5"/>
      <c r="M18" s="5"/>
      <c r="N18" s="5"/>
      <c r="O18" s="5"/>
      <c r="P18" s="23">
        <f t="shared" si="3"/>
        <v>3.6</v>
      </c>
    </row>
    <row r="19" spans="1:16" ht="26.25" customHeight="1" x14ac:dyDescent="0.25">
      <c r="A19" s="5"/>
      <c r="B19" s="29" t="s">
        <v>53</v>
      </c>
      <c r="C19" s="29" t="s">
        <v>177</v>
      </c>
      <c r="D19" s="21" t="s">
        <v>55</v>
      </c>
      <c r="E19" s="23">
        <f>F19</f>
        <v>148</v>
      </c>
      <c r="F19" s="116">
        <f>'[1]Помісячний розпис заг'!$O$64/1000</f>
        <v>148</v>
      </c>
      <c r="G19" s="5"/>
      <c r="H19" s="5"/>
      <c r="I19" s="5"/>
      <c r="J19" s="5"/>
      <c r="K19" s="5"/>
      <c r="L19" s="5"/>
      <c r="M19" s="5"/>
      <c r="N19" s="5"/>
      <c r="O19" s="5"/>
      <c r="P19" s="23">
        <f t="shared" si="3"/>
        <v>148</v>
      </c>
    </row>
    <row r="20" spans="1:16" s="8" customFormat="1" ht="18.75" customHeight="1" x14ac:dyDescent="0.25">
      <c r="A20" s="7"/>
      <c r="B20" s="41" t="s">
        <v>56</v>
      </c>
      <c r="C20" s="41" t="s">
        <v>178</v>
      </c>
      <c r="D20" s="20" t="s">
        <v>57</v>
      </c>
      <c r="E20" s="24">
        <f>SUM(E21:E25)</f>
        <v>3803.75</v>
      </c>
      <c r="F20" s="24">
        <f>SUM(F21:F25)</f>
        <v>3803.75</v>
      </c>
      <c r="G20" s="7">
        <f t="shared" ref="G20:P20" si="4">SUM(G21:G25)</f>
        <v>17.98</v>
      </c>
      <c r="H20" s="24">
        <f t="shared" si="4"/>
        <v>272.27999999999997</v>
      </c>
      <c r="I20" s="24"/>
      <c r="J20" s="24">
        <f t="shared" si="4"/>
        <v>2295.357</v>
      </c>
      <c r="K20" s="7">
        <f t="shared" si="4"/>
        <v>103.08199999999999</v>
      </c>
      <c r="L20" s="7">
        <f t="shared" si="4"/>
        <v>17.98</v>
      </c>
      <c r="M20" s="7">
        <f t="shared" si="4"/>
        <v>0</v>
      </c>
      <c r="N20" s="24">
        <f t="shared" si="4"/>
        <v>2192.2750000000001</v>
      </c>
      <c r="O20" s="24">
        <f t="shared" si="4"/>
        <v>2192.2750000000001</v>
      </c>
      <c r="P20" s="24">
        <f t="shared" si="4"/>
        <v>6099.107</v>
      </c>
    </row>
    <row r="21" spans="1:16" x14ac:dyDescent="0.25">
      <c r="A21" s="5"/>
      <c r="B21" s="29" t="s">
        <v>213</v>
      </c>
      <c r="C21" s="29" t="s">
        <v>212</v>
      </c>
      <c r="D21" s="21" t="s">
        <v>211</v>
      </c>
      <c r="E21" s="23">
        <f>F21</f>
        <v>19.899999999999999</v>
      </c>
      <c r="F21" s="23">
        <v>19.899999999999999</v>
      </c>
      <c r="G21" s="5"/>
      <c r="H21" s="5"/>
      <c r="I21" s="5"/>
      <c r="J21" s="23"/>
      <c r="K21" s="5"/>
      <c r="L21" s="5"/>
      <c r="M21" s="5"/>
      <c r="N21" s="23"/>
      <c r="O21" s="23"/>
      <c r="P21" s="23">
        <f t="shared" ref="P21:P25" si="5">E21+J21</f>
        <v>19.899999999999999</v>
      </c>
    </row>
    <row r="22" spans="1:16" x14ac:dyDescent="0.25">
      <c r="A22" s="5"/>
      <c r="B22" s="29" t="s">
        <v>237</v>
      </c>
      <c r="C22" s="29" t="s">
        <v>179</v>
      </c>
      <c r="D22" s="21" t="s">
        <v>238</v>
      </c>
      <c r="E22" s="23">
        <f>F22</f>
        <v>350</v>
      </c>
      <c r="F22" s="23">
        <v>350</v>
      </c>
      <c r="G22" s="5"/>
      <c r="H22" s="5"/>
      <c r="I22" s="5"/>
      <c r="J22" s="23"/>
      <c r="K22" s="5"/>
      <c r="L22" s="5"/>
      <c r="M22" s="5"/>
      <c r="N22" s="23"/>
      <c r="O22" s="23"/>
      <c r="P22" s="23">
        <f t="shared" si="5"/>
        <v>350</v>
      </c>
    </row>
    <row r="23" spans="1:16" ht="21" customHeight="1" x14ac:dyDescent="0.25">
      <c r="A23" s="5"/>
      <c r="B23" s="29" t="s">
        <v>155</v>
      </c>
      <c r="C23" s="29" t="s">
        <v>179</v>
      </c>
      <c r="D23" s="21" t="s">
        <v>156</v>
      </c>
      <c r="E23" s="23">
        <f>F23</f>
        <v>1000</v>
      </c>
      <c r="F23" s="23">
        <v>1000</v>
      </c>
      <c r="G23" s="5"/>
      <c r="H23" s="5"/>
      <c r="I23" s="5"/>
      <c r="J23" s="23">
        <f>N23</f>
        <v>425</v>
      </c>
      <c r="K23" s="5"/>
      <c r="L23" s="5"/>
      <c r="M23" s="5"/>
      <c r="N23" s="23">
        <f>O23</f>
        <v>425</v>
      </c>
      <c r="O23" s="23">
        <v>425</v>
      </c>
      <c r="P23" s="23">
        <f t="shared" si="5"/>
        <v>1425</v>
      </c>
    </row>
    <row r="24" spans="1:16" x14ac:dyDescent="0.25">
      <c r="A24" s="5"/>
      <c r="B24" s="29" t="s">
        <v>59</v>
      </c>
      <c r="C24" s="29" t="s">
        <v>179</v>
      </c>
      <c r="D24" s="21" t="s">
        <v>60</v>
      </c>
      <c r="E24" s="23">
        <f t="shared" ref="E24:E25" si="6">F24</f>
        <v>1433.85</v>
      </c>
      <c r="F24" s="23">
        <v>1433.85</v>
      </c>
      <c r="G24" s="5">
        <f>('[1]Помісячний розпис заг'!$O$72+'[1]Помісячний розпис заг'!$O$73)/1000</f>
        <v>17.98</v>
      </c>
      <c r="H24" s="5">
        <f>('[1]Помісячний розпис заг'!$O$77)/1000</f>
        <v>272.27999999999997</v>
      </c>
      <c r="I24" s="23"/>
      <c r="J24" s="23">
        <f>K24+O24</f>
        <v>1730.357</v>
      </c>
      <c r="K24" s="5">
        <v>103.08199999999999</v>
      </c>
      <c r="L24" s="5">
        <f>('[1]Поміс.розпис спец'!$O$28+'[1]Поміс.розпис спец'!$O$29)/1000</f>
        <v>17.98</v>
      </c>
      <c r="M24" s="5"/>
      <c r="N24" s="23">
        <f>O24</f>
        <v>1627.2750000000001</v>
      </c>
      <c r="O24" s="23">
        <v>1627.2750000000001</v>
      </c>
      <c r="P24" s="23">
        <f t="shared" si="5"/>
        <v>3164.2069999999999</v>
      </c>
    </row>
    <row r="25" spans="1:16" x14ac:dyDescent="0.25">
      <c r="A25" s="5"/>
      <c r="B25" s="29" t="s">
        <v>58</v>
      </c>
      <c r="C25" s="29" t="s">
        <v>179</v>
      </c>
      <c r="D25" s="21" t="s">
        <v>61</v>
      </c>
      <c r="E25" s="23">
        <f t="shared" si="6"/>
        <v>1000</v>
      </c>
      <c r="F25" s="23">
        <f>'[1]Помісячний розпис заг'!$O$68/1000</f>
        <v>1000</v>
      </c>
      <c r="G25" s="5"/>
      <c r="H25" s="5"/>
      <c r="I25" s="5"/>
      <c r="J25" s="23">
        <f>N25</f>
        <v>140</v>
      </c>
      <c r="K25" s="5"/>
      <c r="L25" s="5"/>
      <c r="M25" s="5"/>
      <c r="N25" s="23">
        <f>O25</f>
        <v>140</v>
      </c>
      <c r="O25" s="23">
        <v>140</v>
      </c>
      <c r="P25" s="23">
        <f t="shared" si="5"/>
        <v>1140</v>
      </c>
    </row>
    <row r="26" spans="1:16" s="8" customFormat="1" ht="14.25" x14ac:dyDescent="0.25">
      <c r="A26" s="7"/>
      <c r="B26" s="41" t="s">
        <v>62</v>
      </c>
      <c r="C26" s="41" t="s">
        <v>184</v>
      </c>
      <c r="D26" s="20" t="s">
        <v>63</v>
      </c>
      <c r="E26" s="24">
        <f>E27</f>
        <v>989.9</v>
      </c>
      <c r="F26" s="24">
        <f>F27</f>
        <v>989.9</v>
      </c>
      <c r="G26" s="24">
        <f t="shared" ref="G26:P26" si="7">G27</f>
        <v>581.62</v>
      </c>
      <c r="H26" s="7">
        <f t="shared" si="7"/>
        <v>330.22</v>
      </c>
      <c r="I26" s="7"/>
      <c r="J26" s="24">
        <f t="shared" si="7"/>
        <v>270.10899999999998</v>
      </c>
      <c r="K26" s="7">
        <f t="shared" si="7"/>
        <v>47.048999999999999</v>
      </c>
      <c r="L26" s="7">
        <f t="shared" si="7"/>
        <v>0</v>
      </c>
      <c r="M26" s="7">
        <f t="shared" si="7"/>
        <v>0</v>
      </c>
      <c r="N26" s="24">
        <f t="shared" si="7"/>
        <v>223.06</v>
      </c>
      <c r="O26" s="24">
        <f t="shared" si="7"/>
        <v>223.06</v>
      </c>
      <c r="P26" s="7">
        <f t="shared" si="7"/>
        <v>1260.009</v>
      </c>
    </row>
    <row r="27" spans="1:16" ht="22.5" x14ac:dyDescent="0.25">
      <c r="A27" s="5"/>
      <c r="B27" s="29" t="s">
        <v>64</v>
      </c>
      <c r="C27" s="29" t="s">
        <v>181</v>
      </c>
      <c r="D27" s="21" t="s">
        <v>65</v>
      </c>
      <c r="E27" s="23">
        <f>F27</f>
        <v>989.9</v>
      </c>
      <c r="F27" s="23">
        <v>989.9</v>
      </c>
      <c r="G27" s="23">
        <v>581.62</v>
      </c>
      <c r="H27" s="23">
        <v>330.22</v>
      </c>
      <c r="I27" s="5"/>
      <c r="J27" s="23">
        <f>K27+N27</f>
        <v>270.10899999999998</v>
      </c>
      <c r="K27" s="5">
        <v>47.048999999999999</v>
      </c>
      <c r="L27" s="5"/>
      <c r="M27" s="5"/>
      <c r="N27" s="23">
        <f>O27</f>
        <v>223.06</v>
      </c>
      <c r="O27" s="23">
        <v>223.06</v>
      </c>
      <c r="P27" s="23">
        <f t="shared" ref="P27" si="8">E27+J27</f>
        <v>1260.009</v>
      </c>
    </row>
    <row r="28" spans="1:16" s="8" customFormat="1" ht="14.25" x14ac:dyDescent="0.25">
      <c r="A28" s="7"/>
      <c r="B28" s="41" t="s">
        <v>66</v>
      </c>
      <c r="C28" s="41" t="s">
        <v>186</v>
      </c>
      <c r="D28" s="20" t="s">
        <v>67</v>
      </c>
      <c r="E28" s="24">
        <f>E29</f>
        <v>245</v>
      </c>
      <c r="F28" s="24">
        <f>F29</f>
        <v>245</v>
      </c>
      <c r="G28" s="7">
        <f t="shared" ref="G28:P28" si="9">G29</f>
        <v>0</v>
      </c>
      <c r="H28" s="7">
        <f t="shared" si="9"/>
        <v>0</v>
      </c>
      <c r="I28" s="7"/>
      <c r="J28" s="24">
        <f t="shared" si="9"/>
        <v>32</v>
      </c>
      <c r="K28" s="7">
        <f t="shared" si="9"/>
        <v>0</v>
      </c>
      <c r="L28" s="7">
        <f t="shared" si="9"/>
        <v>0</v>
      </c>
      <c r="M28" s="7">
        <f t="shared" si="9"/>
        <v>0</v>
      </c>
      <c r="N28" s="24">
        <f t="shared" si="9"/>
        <v>32</v>
      </c>
      <c r="O28" s="24">
        <f t="shared" si="9"/>
        <v>32</v>
      </c>
      <c r="P28" s="24">
        <f t="shared" si="9"/>
        <v>277</v>
      </c>
    </row>
    <row r="29" spans="1:16" x14ac:dyDescent="0.25">
      <c r="A29" s="5"/>
      <c r="B29" s="45">
        <v>120201</v>
      </c>
      <c r="C29" s="29" t="s">
        <v>187</v>
      </c>
      <c r="D29" s="21" t="s">
        <v>68</v>
      </c>
      <c r="E29" s="23">
        <f>F29</f>
        <v>245</v>
      </c>
      <c r="F29" s="23">
        <f>'[1]Помісячний розпис заг'!$O$101/1000</f>
        <v>245</v>
      </c>
      <c r="G29" s="5"/>
      <c r="H29" s="5"/>
      <c r="I29" s="5"/>
      <c r="J29" s="23">
        <f>N29</f>
        <v>32</v>
      </c>
      <c r="K29" s="5"/>
      <c r="L29" s="5"/>
      <c r="M29" s="5"/>
      <c r="N29" s="23">
        <f>O29</f>
        <v>32</v>
      </c>
      <c r="O29" s="23">
        <v>32</v>
      </c>
      <c r="P29" s="23">
        <f t="shared" ref="P29" si="10">E29+J29</f>
        <v>277</v>
      </c>
    </row>
    <row r="30" spans="1:16" s="8" customFormat="1" ht="14.25" x14ac:dyDescent="0.25">
      <c r="A30" s="7"/>
      <c r="B30" s="46">
        <v>150000</v>
      </c>
      <c r="C30" s="41" t="s">
        <v>202</v>
      </c>
      <c r="D30" s="20" t="s">
        <v>69</v>
      </c>
      <c r="E30" s="7">
        <f>E31</f>
        <v>0</v>
      </c>
      <c r="F30" s="7"/>
      <c r="G30" s="7">
        <f t="shared" ref="G30:P30" si="11">G31</f>
        <v>0</v>
      </c>
      <c r="H30" s="7">
        <f t="shared" si="11"/>
        <v>0</v>
      </c>
      <c r="I30" s="7"/>
      <c r="J30" s="24">
        <f t="shared" si="11"/>
        <v>1915.7</v>
      </c>
      <c r="K30" s="7">
        <f t="shared" si="11"/>
        <v>0.7</v>
      </c>
      <c r="L30" s="7">
        <f t="shared" si="11"/>
        <v>0</v>
      </c>
      <c r="M30" s="7">
        <f t="shared" si="11"/>
        <v>0</v>
      </c>
      <c r="N30" s="24">
        <f t="shared" si="11"/>
        <v>1915</v>
      </c>
      <c r="O30" s="24">
        <f t="shared" si="11"/>
        <v>1915</v>
      </c>
      <c r="P30" s="24">
        <f t="shared" si="11"/>
        <v>1915.7</v>
      </c>
    </row>
    <row r="31" spans="1:16" x14ac:dyDescent="0.25">
      <c r="A31" s="5"/>
      <c r="B31" s="45">
        <v>150101</v>
      </c>
      <c r="C31" s="29" t="s">
        <v>202</v>
      </c>
      <c r="D31" s="21" t="s">
        <v>70</v>
      </c>
      <c r="E31" s="5"/>
      <c r="F31" s="5"/>
      <c r="G31" s="5"/>
      <c r="H31" s="5"/>
      <c r="I31" s="5"/>
      <c r="J31" s="23">
        <f>K31+N31</f>
        <v>1915.7</v>
      </c>
      <c r="K31" s="5">
        <v>0.7</v>
      </c>
      <c r="L31" s="5"/>
      <c r="M31" s="5"/>
      <c r="N31" s="23">
        <f>O31</f>
        <v>1915</v>
      </c>
      <c r="O31" s="23">
        <v>1915</v>
      </c>
      <c r="P31" s="23">
        <f t="shared" ref="P31" si="12">E31+J31</f>
        <v>1915.7</v>
      </c>
    </row>
    <row r="32" spans="1:16" s="8" customFormat="1" ht="28.5" x14ac:dyDescent="0.25">
      <c r="A32" s="7"/>
      <c r="B32" s="46">
        <v>160000</v>
      </c>
      <c r="C32" s="41" t="s">
        <v>203</v>
      </c>
      <c r="D32" s="20" t="s">
        <v>99</v>
      </c>
      <c r="E32" s="24">
        <f>E33</f>
        <v>0</v>
      </c>
      <c r="F32" s="24">
        <f>F33</f>
        <v>0</v>
      </c>
      <c r="G32" s="24">
        <f t="shared" ref="G32:P32" si="13">G33</f>
        <v>0</v>
      </c>
      <c r="H32" s="24">
        <f t="shared" si="13"/>
        <v>0</v>
      </c>
      <c r="I32" s="24"/>
      <c r="J32" s="24">
        <f t="shared" si="13"/>
        <v>0</v>
      </c>
      <c r="K32" s="24">
        <f t="shared" si="13"/>
        <v>0</v>
      </c>
      <c r="L32" s="24">
        <f t="shared" si="13"/>
        <v>0</v>
      </c>
      <c r="M32" s="24">
        <f t="shared" si="13"/>
        <v>0</v>
      </c>
      <c r="N32" s="24">
        <f t="shared" si="13"/>
        <v>0</v>
      </c>
      <c r="O32" s="24">
        <f t="shared" si="13"/>
        <v>0</v>
      </c>
      <c r="P32" s="24">
        <f t="shared" si="13"/>
        <v>0</v>
      </c>
    </row>
    <row r="33" spans="1:16" x14ac:dyDescent="0.25">
      <c r="A33" s="5"/>
      <c r="B33" s="45">
        <v>160101</v>
      </c>
      <c r="C33" s="29" t="s">
        <v>203</v>
      </c>
      <c r="D33" s="21" t="s">
        <v>97</v>
      </c>
      <c r="E33" s="23">
        <f>F33</f>
        <v>0</v>
      </c>
      <c r="F33" s="23"/>
      <c r="G33" s="5"/>
      <c r="H33" s="5"/>
      <c r="I33" s="5"/>
      <c r="J33" s="5"/>
      <c r="K33" s="5"/>
      <c r="L33" s="5"/>
      <c r="M33" s="5"/>
      <c r="N33" s="5"/>
      <c r="O33" s="5"/>
      <c r="P33" s="23">
        <f t="shared" ref="P33" si="14">E33+J33</f>
        <v>0</v>
      </c>
    </row>
    <row r="34" spans="1:16" s="8" customFormat="1" ht="14.25" x14ac:dyDescent="0.25">
      <c r="A34" s="7"/>
      <c r="B34" s="46">
        <v>170000</v>
      </c>
      <c r="C34" s="41" t="s">
        <v>188</v>
      </c>
      <c r="D34" s="20" t="s">
        <v>71</v>
      </c>
      <c r="E34" s="24">
        <f>E36+E35</f>
        <v>600</v>
      </c>
      <c r="F34" s="24">
        <f>F36+F35</f>
        <v>600</v>
      </c>
      <c r="G34" s="24">
        <f t="shared" ref="G34:P34" si="15">G36+G35</f>
        <v>0</v>
      </c>
      <c r="H34" s="24">
        <f t="shared" si="15"/>
        <v>0</v>
      </c>
      <c r="I34" s="24"/>
      <c r="J34" s="24">
        <f t="shared" si="15"/>
        <v>0</v>
      </c>
      <c r="K34" s="24">
        <f t="shared" si="15"/>
        <v>0</v>
      </c>
      <c r="L34" s="24">
        <f t="shared" si="15"/>
        <v>0</v>
      </c>
      <c r="M34" s="24">
        <f t="shared" si="15"/>
        <v>0</v>
      </c>
      <c r="N34" s="24">
        <f t="shared" si="15"/>
        <v>0</v>
      </c>
      <c r="O34" s="24">
        <f t="shared" si="15"/>
        <v>0</v>
      </c>
      <c r="P34" s="24">
        <f t="shared" si="15"/>
        <v>600</v>
      </c>
    </row>
    <row r="35" spans="1:16" s="8" customFormat="1" ht="22.5" hidden="1" x14ac:dyDescent="0.25">
      <c r="A35" s="7"/>
      <c r="B35" s="5">
        <v>170103</v>
      </c>
      <c r="C35" s="88"/>
      <c r="D35" s="21" t="s">
        <v>98</v>
      </c>
      <c r="E35" s="23"/>
      <c r="F35" s="23"/>
      <c r="G35" s="5"/>
      <c r="H35" s="5"/>
      <c r="I35" s="5"/>
      <c r="J35" s="23"/>
      <c r="K35" s="23"/>
      <c r="L35" s="5"/>
      <c r="M35" s="23"/>
      <c r="N35" s="5"/>
      <c r="O35" s="5"/>
      <c r="P35" s="23">
        <f t="shared" ref="P35:P36" si="16">E35+J35</f>
        <v>0</v>
      </c>
    </row>
    <row r="36" spans="1:16" ht="45" x14ac:dyDescent="0.25">
      <c r="A36" s="5"/>
      <c r="B36" s="5">
        <v>170703</v>
      </c>
      <c r="C36" s="29" t="s">
        <v>201</v>
      </c>
      <c r="D36" s="21" t="s">
        <v>72</v>
      </c>
      <c r="E36" s="23">
        <f>F36</f>
        <v>600</v>
      </c>
      <c r="F36" s="23">
        <v>600</v>
      </c>
      <c r="G36" s="5"/>
      <c r="H36" s="5"/>
      <c r="I36" s="5"/>
      <c r="J36" s="23"/>
      <c r="K36" s="23"/>
      <c r="L36" s="5"/>
      <c r="M36" s="23"/>
      <c r="N36" s="5"/>
      <c r="O36" s="5"/>
      <c r="P36" s="23">
        <f t="shared" si="16"/>
        <v>600</v>
      </c>
    </row>
    <row r="37" spans="1:16" s="8" customFormat="1" ht="14.25" hidden="1" x14ac:dyDescent="0.25">
      <c r="A37" s="7"/>
      <c r="B37" s="7">
        <v>240000</v>
      </c>
      <c r="C37" s="41" t="s">
        <v>190</v>
      </c>
      <c r="D37" s="20" t="s">
        <v>73</v>
      </c>
      <c r="E37" s="24">
        <f>E38+E39</f>
        <v>0</v>
      </c>
      <c r="F37" s="24">
        <f>F38+F39</f>
        <v>0</v>
      </c>
      <c r="G37" s="7">
        <f t="shared" ref="G37:P37" si="17">G38+G39</f>
        <v>0</v>
      </c>
      <c r="H37" s="7">
        <f t="shared" si="17"/>
        <v>0</v>
      </c>
      <c r="I37" s="7"/>
      <c r="J37" s="24">
        <f t="shared" si="17"/>
        <v>0</v>
      </c>
      <c r="K37" s="24">
        <f t="shared" si="17"/>
        <v>0</v>
      </c>
      <c r="L37" s="7">
        <f t="shared" si="17"/>
        <v>0</v>
      </c>
      <c r="M37" s="24">
        <f t="shared" si="17"/>
        <v>0</v>
      </c>
      <c r="N37" s="89">
        <f t="shared" si="17"/>
        <v>0</v>
      </c>
      <c r="O37" s="89">
        <f t="shared" si="17"/>
        <v>0</v>
      </c>
      <c r="P37" s="24">
        <f t="shared" si="17"/>
        <v>0</v>
      </c>
    </row>
    <row r="38" spans="1:16" hidden="1" x14ac:dyDescent="0.25">
      <c r="A38" s="5"/>
      <c r="B38" s="5">
        <v>240602</v>
      </c>
      <c r="C38" s="88"/>
      <c r="D38" s="21" t="s">
        <v>74</v>
      </c>
      <c r="E38" s="23"/>
      <c r="F38" s="23"/>
      <c r="G38" s="5"/>
      <c r="H38" s="5"/>
      <c r="I38" s="5"/>
      <c r="J38" s="23"/>
      <c r="K38" s="23"/>
      <c r="L38" s="5"/>
      <c r="M38" s="23"/>
      <c r="N38" s="33"/>
      <c r="O38" s="33"/>
      <c r="P38" s="23">
        <f t="shared" ref="P38:P39" si="18">E38+J38</f>
        <v>0</v>
      </c>
    </row>
    <row r="39" spans="1:16" ht="22.5" hidden="1" x14ac:dyDescent="0.25">
      <c r="A39" s="5"/>
      <c r="B39" s="5">
        <v>240604</v>
      </c>
      <c r="C39" s="29" t="s">
        <v>189</v>
      </c>
      <c r="D39" s="21" t="s">
        <v>80</v>
      </c>
      <c r="E39" s="23"/>
      <c r="F39" s="23"/>
      <c r="G39" s="5"/>
      <c r="H39" s="5"/>
      <c r="I39" s="5"/>
      <c r="J39" s="33">
        <f>N39</f>
        <v>0</v>
      </c>
      <c r="K39" s="5"/>
      <c r="L39" s="5"/>
      <c r="M39" s="5"/>
      <c r="N39" s="33">
        <f>O39</f>
        <v>0</v>
      </c>
      <c r="O39" s="33"/>
      <c r="P39" s="23">
        <f t="shared" si="18"/>
        <v>0</v>
      </c>
    </row>
    <row r="40" spans="1:16" ht="3.75" hidden="1" customHeight="1" x14ac:dyDescent="0.25">
      <c r="A40" s="5"/>
      <c r="B40" s="5"/>
      <c r="C40" s="88"/>
      <c r="D40" s="21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s="8" customFormat="1" ht="14.25" x14ac:dyDescent="0.25">
      <c r="A41" s="7"/>
      <c r="B41" s="7">
        <v>250000</v>
      </c>
      <c r="C41" s="19"/>
      <c r="D41" s="20" t="s">
        <v>82</v>
      </c>
      <c r="E41" s="24">
        <f>SUM(E42:E45)</f>
        <v>507.64700000000005</v>
      </c>
      <c r="F41" s="24">
        <f t="shared" ref="F41:P41" si="19">SUM(F42:F45)</f>
        <v>507.64700000000005</v>
      </c>
      <c r="G41" s="24">
        <f t="shared" si="19"/>
        <v>0</v>
      </c>
      <c r="H41" s="24">
        <f t="shared" si="19"/>
        <v>0</v>
      </c>
      <c r="I41" s="24">
        <f t="shared" si="19"/>
        <v>0</v>
      </c>
      <c r="J41" s="24">
        <f t="shared" si="19"/>
        <v>63.084000000000003</v>
      </c>
      <c r="K41" s="24">
        <f t="shared" si="19"/>
        <v>8.5839999999999996</v>
      </c>
      <c r="L41" s="24">
        <f t="shared" si="19"/>
        <v>0</v>
      </c>
      <c r="M41" s="24">
        <f t="shared" si="19"/>
        <v>0</v>
      </c>
      <c r="N41" s="24">
        <f t="shared" si="19"/>
        <v>54.5</v>
      </c>
      <c r="O41" s="24">
        <f t="shared" si="19"/>
        <v>54.5</v>
      </c>
      <c r="P41" s="24">
        <f t="shared" si="19"/>
        <v>570.73099999999999</v>
      </c>
    </row>
    <row r="42" spans="1:16" ht="22.5" x14ac:dyDescent="0.25">
      <c r="A42" s="5"/>
      <c r="B42" s="5">
        <v>250203</v>
      </c>
      <c r="C42" s="88" t="s">
        <v>285</v>
      </c>
      <c r="D42" s="21" t="s">
        <v>286</v>
      </c>
      <c r="E42" s="23">
        <f>F42</f>
        <v>96.046999999999997</v>
      </c>
      <c r="F42" s="23">
        <v>96.046999999999997</v>
      </c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ref="P42:P44" si="20">E42+J42</f>
        <v>96.046999999999997</v>
      </c>
    </row>
    <row r="43" spans="1:16" x14ac:dyDescent="0.25">
      <c r="A43" s="5"/>
      <c r="B43" s="5">
        <v>250380</v>
      </c>
      <c r="C43" s="88" t="s">
        <v>191</v>
      </c>
      <c r="D43" s="21" t="s">
        <v>125</v>
      </c>
      <c r="E43" s="23">
        <f>F43</f>
        <v>35.5</v>
      </c>
      <c r="F43" s="23">
        <v>35.5</v>
      </c>
      <c r="G43" s="5"/>
      <c r="H43" s="5"/>
      <c r="I43" s="5"/>
      <c r="J43" s="23">
        <f>N43</f>
        <v>50</v>
      </c>
      <c r="K43" s="5"/>
      <c r="L43" s="5"/>
      <c r="M43" s="5"/>
      <c r="N43" s="23">
        <f>O43</f>
        <v>50</v>
      </c>
      <c r="O43" s="23">
        <v>50</v>
      </c>
      <c r="P43" s="23">
        <f t="shared" si="20"/>
        <v>85.5</v>
      </c>
    </row>
    <row r="44" spans="1:16" x14ac:dyDescent="0.25">
      <c r="A44" s="5"/>
      <c r="B44" s="5">
        <v>250404</v>
      </c>
      <c r="C44" s="88" t="s">
        <v>204</v>
      </c>
      <c r="D44" s="21" t="s">
        <v>75</v>
      </c>
      <c r="E44" s="23">
        <f>F44</f>
        <v>376.1</v>
      </c>
      <c r="F44" s="23">
        <v>376.1</v>
      </c>
      <c r="G44" s="5"/>
      <c r="H44" s="5"/>
      <c r="I44" s="5"/>
      <c r="J44" s="23">
        <f>K44+N44</f>
        <v>13.084</v>
      </c>
      <c r="K44" s="23">
        <v>8.5839999999999996</v>
      </c>
      <c r="L44" s="23"/>
      <c r="M44" s="23"/>
      <c r="N44" s="23">
        <f>O44</f>
        <v>4.5</v>
      </c>
      <c r="O44" s="23">
        <v>4.5</v>
      </c>
      <c r="P44" s="23">
        <f t="shared" si="20"/>
        <v>389.18400000000003</v>
      </c>
    </row>
    <row r="45" spans="1:16" ht="22.5" hidden="1" x14ac:dyDescent="0.25">
      <c r="A45" s="5"/>
      <c r="B45" s="5"/>
      <c r="C45" s="88"/>
      <c r="D45" s="21" t="s">
        <v>79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s="8" customFormat="1" ht="14.25" x14ac:dyDescent="0.25">
      <c r="A46" s="7"/>
      <c r="B46" s="7"/>
      <c r="C46" s="19"/>
      <c r="D46" s="20" t="s">
        <v>76</v>
      </c>
      <c r="E46" s="24">
        <f>E12+E14+E16+E20+E26+E28+E30+E34+E37+E41+E32</f>
        <v>14774.537</v>
      </c>
      <c r="F46" s="24">
        <f>F12+F14+F16+F20+F26+F28+F30+F34+F37+F41+F32</f>
        <v>14774.537</v>
      </c>
      <c r="G46" s="24">
        <f>G12+G14+G16+G20+G26+G28+G30+G34+G37+G41+G32</f>
        <v>6478.95</v>
      </c>
      <c r="H46" s="24">
        <f>H12+H14+H16+H20+H26+H28+H30+H34+H37+H41+H32</f>
        <v>2100.54</v>
      </c>
      <c r="I46" s="24">
        <f>I12+I14+I16+I20+I26+I28+I30+I34+I37+I41+I32</f>
        <v>0</v>
      </c>
      <c r="J46" s="24">
        <f>J12+J14+J16+J20+J26+J28+J30+J34+J37+J41+J32</f>
        <v>5801.9690000000001</v>
      </c>
      <c r="K46" s="24">
        <f>K12+K14+K16+K20+K26+K28+K30+K34+K37+K41+K32</f>
        <v>1271.0390000000002</v>
      </c>
      <c r="L46" s="24">
        <f>L12+L14+L16+L20+L26+L28+L30+L34+L37+L41+L32</f>
        <v>17.98</v>
      </c>
      <c r="M46" s="24">
        <f>M12+M14+M16+M20+M26+M28+M30+M34+M37+M41+M32</f>
        <v>0</v>
      </c>
      <c r="N46" s="115">
        <f>N12+N14+N16+N20+N26+N28+N30+N34+N37+N41+N32</f>
        <v>4530.93</v>
      </c>
      <c r="O46" s="115">
        <f>O12+O14+O16+O20+O26+O28+O30+O34+O37+O41+O32</f>
        <v>4530.93</v>
      </c>
      <c r="P46" s="24">
        <f>P12+P14+P16+P20+P26+P28+P30+P34+P37+P41+P32</f>
        <v>20576.506000000001</v>
      </c>
    </row>
    <row r="47" spans="1:16" ht="22.5" hidden="1" x14ac:dyDescent="0.25">
      <c r="B47" s="5">
        <v>250302</v>
      </c>
      <c r="C47" s="5"/>
      <c r="D47" s="21" t="s">
        <v>77</v>
      </c>
      <c r="E47" s="23" t="e">
        <f>#REF!</f>
        <v>#REF!</v>
      </c>
      <c r="F47" s="23"/>
      <c r="G47" s="5" t="e">
        <f>#REF!</f>
        <v>#REF!</v>
      </c>
      <c r="H47" s="5" t="e">
        <f>#REF!</f>
        <v>#REF!</v>
      </c>
      <c r="I47" s="5"/>
      <c r="J47" s="5" t="e">
        <f>#REF!</f>
        <v>#REF!</v>
      </c>
      <c r="K47" s="5" t="e">
        <f>#REF!</f>
        <v>#REF!</v>
      </c>
      <c r="L47" s="5" t="e">
        <f>#REF!</f>
        <v>#REF!</v>
      </c>
      <c r="M47" s="5" t="e">
        <f>#REF!</f>
        <v>#REF!</v>
      </c>
      <c r="N47" s="5" t="e">
        <f>#REF!</f>
        <v>#REF!</v>
      </c>
      <c r="O47" s="5" t="e">
        <f>#REF!</f>
        <v>#REF!</v>
      </c>
      <c r="P47" s="23" t="e">
        <f>#REF!</f>
        <v>#REF!</v>
      </c>
    </row>
    <row r="48" spans="1:16" ht="3" hidden="1" customHeight="1" x14ac:dyDescent="0.25">
      <c r="B48" s="5"/>
      <c r="C48" s="5"/>
      <c r="D48" s="21"/>
      <c r="E48" s="23"/>
      <c r="F48" s="23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s="8" customFormat="1" ht="14.25" hidden="1" x14ac:dyDescent="0.25">
      <c r="B49" s="7"/>
      <c r="C49" s="7"/>
      <c r="D49" s="20" t="s">
        <v>78</v>
      </c>
      <c r="E49" s="24" t="e">
        <f>E46+E47</f>
        <v>#REF!</v>
      </c>
      <c r="F49" s="24"/>
      <c r="G49" s="24" t="e">
        <f>G46+G47</f>
        <v>#REF!</v>
      </c>
      <c r="H49" s="7" t="e">
        <f>H46+H47</f>
        <v>#REF!</v>
      </c>
      <c r="I49" s="7"/>
      <c r="J49" s="24" t="e">
        <f>J46+J47</f>
        <v>#REF!</v>
      </c>
      <c r="K49" s="24" t="e">
        <f>K46+K47</f>
        <v>#REF!</v>
      </c>
      <c r="L49" s="7" t="e">
        <f>L46+L47</f>
        <v>#REF!</v>
      </c>
      <c r="M49" s="24" t="e">
        <f>M46+M47</f>
        <v>#REF!</v>
      </c>
      <c r="N49" s="24" t="e">
        <f>N46+N47</f>
        <v>#REF!</v>
      </c>
      <c r="O49" s="24" t="e">
        <f>O46+O47</f>
        <v>#REF!</v>
      </c>
      <c r="P49" s="24" t="e">
        <f>P46+P47</f>
        <v>#REF!</v>
      </c>
    </row>
    <row r="50" spans="1:16" s="8" customFormat="1" ht="14.25" x14ac:dyDescent="0.25">
      <c r="B50" s="37"/>
      <c r="C50" s="37"/>
      <c r="D50" s="92"/>
      <c r="E50" s="38"/>
      <c r="F50" s="38"/>
      <c r="G50" s="38"/>
      <c r="H50" s="37"/>
      <c r="I50" s="37"/>
      <c r="J50" s="38"/>
      <c r="K50" s="38"/>
      <c r="L50" s="37"/>
      <c r="M50" s="38"/>
      <c r="N50" s="38"/>
      <c r="O50" s="38"/>
      <c r="P50" s="38"/>
    </row>
    <row r="51" spans="1:16" s="8" customFormat="1" ht="14.25" x14ac:dyDescent="0.25">
      <c r="A51" s="161" t="s">
        <v>167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</row>
    <row r="52" spans="1:16" ht="13.5" customHeight="1" x14ac:dyDescent="0.25">
      <c r="A52" s="161" t="s">
        <v>166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</row>
    <row r="53" spans="1:16" x14ac:dyDescent="0.25">
      <c r="D53" s="14"/>
    </row>
    <row r="54" spans="1:16" s="22" customFormat="1" ht="17.25" customHeight="1" x14ac:dyDescent="0.25">
      <c r="A54" s="143" t="s">
        <v>146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59"/>
      <c r="L54" s="159"/>
      <c r="M54" s="159"/>
    </row>
    <row r="55" spans="1:16" x14ac:dyDescent="0.25">
      <c r="D55" s="14"/>
      <c r="H55" s="39"/>
      <c r="I55" s="39"/>
      <c r="J55" s="39"/>
      <c r="K55" s="39"/>
      <c r="L55" s="39"/>
      <c r="M55" s="39"/>
    </row>
    <row r="56" spans="1:16" x14ac:dyDescent="0.25">
      <c r="D56" s="14"/>
    </row>
    <row r="57" spans="1:16" x14ac:dyDescent="0.25">
      <c r="D57" s="14"/>
    </row>
    <row r="58" spans="1:16" x14ac:dyDescent="0.25">
      <c r="D58" s="14"/>
    </row>
    <row r="59" spans="1:16" x14ac:dyDescent="0.25">
      <c r="D59" s="14"/>
    </row>
    <row r="60" spans="1:16" x14ac:dyDescent="0.25">
      <c r="D60" s="14"/>
    </row>
    <row r="61" spans="1:16" x14ac:dyDescent="0.25">
      <c r="D61" s="14"/>
    </row>
    <row r="62" spans="1:16" x14ac:dyDescent="0.25">
      <c r="D62" s="14"/>
    </row>
    <row r="63" spans="1:16" x14ac:dyDescent="0.25">
      <c r="D63" s="14"/>
    </row>
    <row r="64" spans="1:16" x14ac:dyDescent="0.25">
      <c r="D64" s="14"/>
    </row>
    <row r="65" spans="4:4" x14ac:dyDescent="0.25">
      <c r="D65" s="14"/>
    </row>
    <row r="66" spans="4:4" x14ac:dyDescent="0.25">
      <c r="D66" s="14"/>
    </row>
    <row r="67" spans="4:4" x14ac:dyDescent="0.25">
      <c r="D67" s="14"/>
    </row>
  </sheetData>
  <mergeCells count="28">
    <mergeCell ref="K54:M54"/>
    <mergeCell ref="D8:D11"/>
    <mergeCell ref="E9:E11"/>
    <mergeCell ref="G9:H9"/>
    <mergeCell ref="G10:G11"/>
    <mergeCell ref="H10:H11"/>
    <mergeCell ref="I9:I11"/>
    <mergeCell ref="F9:F11"/>
    <mergeCell ref="E8:I8"/>
    <mergeCell ref="A51:P51"/>
    <mergeCell ref="A52:P52"/>
    <mergeCell ref="A54:J54"/>
    <mergeCell ref="A8:A11"/>
    <mergeCell ref="C8:C11"/>
    <mergeCell ref="O10:O11"/>
    <mergeCell ref="P8:P11"/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</mergeCells>
  <pageMargins left="0.78740157480314965" right="0.78740157480314965" top="1.1811023622047245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topLeftCell="A7" workbookViewId="0">
      <selection activeCell="A63" sqref="A63:XFD63"/>
    </sheetView>
  </sheetViews>
  <sheetFormatPr defaultRowHeight="13.5" x14ac:dyDescent="0.25"/>
  <cols>
    <col min="1" max="1" width="6.42578125" style="4" customWidth="1"/>
    <col min="2" max="2" width="10.7109375" style="4" customWidth="1"/>
    <col min="3" max="3" width="10" style="4" customWidth="1"/>
    <col min="4" max="4" width="12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50" t="s">
        <v>85</v>
      </c>
      <c r="G1" s="150"/>
      <c r="H1" s="150"/>
      <c r="I1" s="93"/>
    </row>
    <row r="2" spans="1:9" ht="35.25" customHeight="1" x14ac:dyDescent="0.25">
      <c r="F2" s="150" t="s">
        <v>235</v>
      </c>
      <c r="G2" s="150"/>
      <c r="H2" s="150"/>
      <c r="I2" s="150"/>
    </row>
    <row r="3" spans="1:9" ht="5.25" customHeight="1" x14ac:dyDescent="0.25"/>
    <row r="4" spans="1:9" ht="15" x14ac:dyDescent="0.25">
      <c r="B4" s="135" t="s">
        <v>159</v>
      </c>
      <c r="C4" s="135"/>
      <c r="D4" s="135"/>
      <c r="E4" s="135"/>
      <c r="F4" s="135"/>
      <c r="G4" s="135"/>
      <c r="H4" s="135"/>
      <c r="I4" s="135"/>
    </row>
    <row r="5" spans="1:9" ht="5.25" customHeight="1" x14ac:dyDescent="0.25"/>
    <row r="6" spans="1:9" ht="15" customHeight="1" x14ac:dyDescent="0.25">
      <c r="H6" s="174" t="s">
        <v>103</v>
      </c>
      <c r="I6" s="174"/>
    </row>
    <row r="7" spans="1:9" s="14" customFormat="1" ht="26.25" customHeight="1" x14ac:dyDescent="0.25">
      <c r="A7" s="162" t="s">
        <v>165</v>
      </c>
      <c r="B7" s="168" t="s">
        <v>164</v>
      </c>
      <c r="C7" s="168" t="s">
        <v>149</v>
      </c>
      <c r="D7" s="168" t="s">
        <v>163</v>
      </c>
      <c r="E7" s="162" t="s">
        <v>87</v>
      </c>
      <c r="F7" s="163" t="s">
        <v>162</v>
      </c>
      <c r="G7" s="163" t="s">
        <v>86</v>
      </c>
      <c r="H7" s="163" t="s">
        <v>161</v>
      </c>
      <c r="I7" s="163" t="s">
        <v>160</v>
      </c>
    </row>
    <row r="8" spans="1:9" s="14" customFormat="1" ht="18.75" customHeight="1" x14ac:dyDescent="0.25">
      <c r="A8" s="162"/>
      <c r="B8" s="169"/>
      <c r="C8" s="169"/>
      <c r="D8" s="169"/>
      <c r="E8" s="162"/>
      <c r="F8" s="163"/>
      <c r="G8" s="163"/>
      <c r="H8" s="163"/>
      <c r="I8" s="163"/>
    </row>
    <row r="9" spans="1:9" s="14" customFormat="1" ht="58.5" customHeight="1" x14ac:dyDescent="0.25">
      <c r="A9" s="162"/>
      <c r="B9" s="170"/>
      <c r="C9" s="170"/>
      <c r="D9" s="170"/>
      <c r="E9" s="162"/>
      <c r="F9" s="163"/>
      <c r="G9" s="163"/>
      <c r="H9" s="163"/>
      <c r="I9" s="163"/>
    </row>
    <row r="10" spans="1:9" s="8" customFormat="1" ht="14.25" x14ac:dyDescent="0.25">
      <c r="A10" s="7"/>
      <c r="B10" s="19" t="s">
        <v>84</v>
      </c>
      <c r="C10" s="20"/>
      <c r="D10" s="20"/>
      <c r="E10" s="7"/>
      <c r="F10" s="24">
        <f>F29+F49+F62+F37+F52</f>
        <v>4530.93</v>
      </c>
      <c r="G10" s="7"/>
      <c r="H10" s="7"/>
      <c r="I10" s="24">
        <f t="shared" ref="I10:I49" si="0">F10</f>
        <v>4530.93</v>
      </c>
    </row>
    <row r="11" spans="1:9" ht="14.25" x14ac:dyDescent="0.25">
      <c r="A11" s="5"/>
      <c r="B11" s="26">
        <v>100203</v>
      </c>
      <c r="C11" s="94" t="s">
        <v>180</v>
      </c>
      <c r="D11" s="26"/>
      <c r="E11" s="26"/>
      <c r="F11" s="27">
        <f>SUM(F12:F16)</f>
        <v>267.27499999999998</v>
      </c>
      <c r="G11" s="9"/>
      <c r="H11" s="9"/>
      <c r="I11" s="27">
        <f>F11</f>
        <v>267.27499999999998</v>
      </c>
    </row>
    <row r="12" spans="1:9" ht="14.25" customHeight="1" x14ac:dyDescent="0.25">
      <c r="A12" s="5"/>
      <c r="B12" s="29" t="s">
        <v>90</v>
      </c>
      <c r="C12" s="95"/>
      <c r="D12" s="12"/>
      <c r="E12" s="5" t="s">
        <v>171</v>
      </c>
      <c r="F12" s="116">
        <v>60</v>
      </c>
      <c r="G12" s="5"/>
      <c r="H12" s="5"/>
      <c r="I12" s="23">
        <f t="shared" si="0"/>
        <v>60</v>
      </c>
    </row>
    <row r="13" spans="1:9" ht="14.25" customHeight="1" x14ac:dyDescent="0.25">
      <c r="A13" s="5"/>
      <c r="B13" s="29" t="s">
        <v>90</v>
      </c>
      <c r="C13" s="104"/>
      <c r="D13" s="105"/>
      <c r="E13" s="5" t="s">
        <v>243</v>
      </c>
      <c r="F13" s="116">
        <v>14.08</v>
      </c>
      <c r="G13" s="5"/>
      <c r="H13" s="5"/>
      <c r="I13" s="23">
        <f t="shared" si="0"/>
        <v>14.08</v>
      </c>
    </row>
    <row r="14" spans="1:9" ht="14.25" customHeight="1" x14ac:dyDescent="0.25">
      <c r="A14" s="5"/>
      <c r="B14" s="29" t="s">
        <v>90</v>
      </c>
      <c r="C14" s="104"/>
      <c r="D14" s="105"/>
      <c r="E14" s="5" t="s">
        <v>244</v>
      </c>
      <c r="F14" s="116">
        <v>16.895</v>
      </c>
      <c r="G14" s="5"/>
      <c r="H14" s="5"/>
      <c r="I14" s="23">
        <f t="shared" si="0"/>
        <v>16.895</v>
      </c>
    </row>
    <row r="15" spans="1:9" ht="14.25" customHeight="1" x14ac:dyDescent="0.25">
      <c r="A15" s="5"/>
      <c r="B15" s="29" t="s">
        <v>90</v>
      </c>
      <c r="C15" s="104"/>
      <c r="D15" s="105"/>
      <c r="E15" s="5" t="s">
        <v>247</v>
      </c>
      <c r="F15" s="116">
        <v>80</v>
      </c>
      <c r="G15" s="5"/>
      <c r="H15" s="5"/>
      <c r="I15" s="23">
        <f t="shared" si="0"/>
        <v>80</v>
      </c>
    </row>
    <row r="16" spans="1:9" ht="14.25" customHeight="1" x14ac:dyDescent="0.25">
      <c r="A16" s="5"/>
      <c r="B16" s="29" t="s">
        <v>90</v>
      </c>
      <c r="C16" s="104"/>
      <c r="D16" s="105"/>
      <c r="E16" s="5" t="s">
        <v>197</v>
      </c>
      <c r="F16" s="116">
        <v>96.3</v>
      </c>
      <c r="G16" s="5"/>
      <c r="H16" s="5"/>
      <c r="I16" s="23">
        <f t="shared" si="0"/>
        <v>96.3</v>
      </c>
    </row>
    <row r="17" spans="1:9" s="8" customFormat="1" ht="14.25" customHeight="1" x14ac:dyDescent="0.25">
      <c r="A17" s="7"/>
      <c r="B17" s="41" t="s">
        <v>287</v>
      </c>
      <c r="C17" s="132"/>
      <c r="D17" s="133"/>
      <c r="E17" s="7"/>
      <c r="F17" s="118">
        <f>F18</f>
        <v>54.6</v>
      </c>
      <c r="G17" s="7"/>
      <c r="H17" s="7"/>
      <c r="I17" s="24">
        <f>I18</f>
        <v>54.6</v>
      </c>
    </row>
    <row r="18" spans="1:9" ht="14.25" customHeight="1" x14ac:dyDescent="0.25">
      <c r="A18" s="5"/>
      <c r="B18" s="29" t="s">
        <v>90</v>
      </c>
      <c r="C18" s="104"/>
      <c r="D18" s="105"/>
      <c r="E18" s="5" t="s">
        <v>288</v>
      </c>
      <c r="F18" s="116">
        <v>54.6</v>
      </c>
      <c r="G18" s="5"/>
      <c r="H18" s="5"/>
      <c r="I18" s="23">
        <f>F18</f>
        <v>54.6</v>
      </c>
    </row>
    <row r="19" spans="1:9" s="28" customFormat="1" ht="14.25" customHeight="1" x14ac:dyDescent="0.25">
      <c r="A19" s="9"/>
      <c r="B19" s="42" t="s">
        <v>64</v>
      </c>
      <c r="C19" s="96" t="s">
        <v>181</v>
      </c>
      <c r="D19" s="43"/>
      <c r="E19" s="9"/>
      <c r="F19" s="117">
        <f>SUM(F20:F23)</f>
        <v>223.06</v>
      </c>
      <c r="G19" s="9"/>
      <c r="H19" s="9"/>
      <c r="I19" s="27">
        <f t="shared" si="0"/>
        <v>223.06</v>
      </c>
    </row>
    <row r="20" spans="1:9" ht="14.25" customHeight="1" x14ac:dyDescent="0.25">
      <c r="A20" s="5"/>
      <c r="B20" s="29" t="s">
        <v>90</v>
      </c>
      <c r="C20" s="104"/>
      <c r="D20" s="105"/>
      <c r="E20" s="5" t="s">
        <v>206</v>
      </c>
      <c r="F20" s="116">
        <v>7.0449999999999999</v>
      </c>
      <c r="G20" s="5"/>
      <c r="H20" s="5"/>
      <c r="I20" s="23">
        <f t="shared" si="0"/>
        <v>7.0449999999999999</v>
      </c>
    </row>
    <row r="21" spans="1:9" ht="14.25" customHeight="1" x14ac:dyDescent="0.25">
      <c r="A21" s="5"/>
      <c r="B21" s="29"/>
      <c r="C21" s="104"/>
      <c r="D21" s="105"/>
      <c r="E21" s="5" t="s">
        <v>239</v>
      </c>
      <c r="F21" s="116">
        <v>7.915</v>
      </c>
      <c r="G21" s="5"/>
      <c r="H21" s="5"/>
      <c r="I21" s="23">
        <f t="shared" si="0"/>
        <v>7.915</v>
      </c>
    </row>
    <row r="22" spans="1:9" ht="14.25" customHeight="1" x14ac:dyDescent="0.25">
      <c r="A22" s="5"/>
      <c r="B22" s="29"/>
      <c r="C22" s="104"/>
      <c r="D22" s="105"/>
      <c r="E22" s="5" t="s">
        <v>240</v>
      </c>
      <c r="F22" s="116">
        <v>8.06</v>
      </c>
      <c r="G22" s="5"/>
      <c r="H22" s="5"/>
      <c r="I22" s="23">
        <f t="shared" si="0"/>
        <v>8.06</v>
      </c>
    </row>
    <row r="23" spans="1:9" ht="14.25" customHeight="1" x14ac:dyDescent="0.25">
      <c r="A23" s="5"/>
      <c r="B23" s="29"/>
      <c r="C23" s="104"/>
      <c r="D23" s="105"/>
      <c r="E23" s="5" t="s">
        <v>241</v>
      </c>
      <c r="F23" s="116">
        <v>200.04</v>
      </c>
      <c r="G23" s="5"/>
      <c r="H23" s="5"/>
      <c r="I23" s="23">
        <f t="shared" si="0"/>
        <v>200.04</v>
      </c>
    </row>
    <row r="24" spans="1:9" s="28" customFormat="1" ht="14.25" customHeight="1" x14ac:dyDescent="0.25">
      <c r="A24" s="9"/>
      <c r="B24" s="42" t="s">
        <v>48</v>
      </c>
      <c r="C24" s="96" t="s">
        <v>176</v>
      </c>
      <c r="D24" s="43"/>
      <c r="E24" s="9"/>
      <c r="F24" s="117">
        <f>F25+F26</f>
        <v>30.755000000000003</v>
      </c>
      <c r="G24" s="9"/>
      <c r="H24" s="9"/>
      <c r="I24" s="27">
        <f t="shared" si="0"/>
        <v>30.755000000000003</v>
      </c>
    </row>
    <row r="25" spans="1:9" ht="17.25" customHeight="1" x14ac:dyDescent="0.25">
      <c r="A25" s="5"/>
      <c r="B25" s="29" t="s">
        <v>90</v>
      </c>
      <c r="C25" s="104"/>
      <c r="D25" s="105"/>
      <c r="E25" s="5" t="s">
        <v>214</v>
      </c>
      <c r="F25" s="116">
        <v>21.66</v>
      </c>
      <c r="G25" s="5"/>
      <c r="H25" s="5"/>
      <c r="I25" s="23">
        <f t="shared" si="0"/>
        <v>21.66</v>
      </c>
    </row>
    <row r="26" spans="1:9" ht="16.5" customHeight="1" x14ac:dyDescent="0.25">
      <c r="A26" s="5"/>
      <c r="B26" s="29"/>
      <c r="C26" s="104"/>
      <c r="D26" s="105"/>
      <c r="E26" s="5" t="s">
        <v>242</v>
      </c>
      <c r="F26" s="116">
        <v>9.0950000000000006</v>
      </c>
      <c r="G26" s="5"/>
      <c r="H26" s="5"/>
      <c r="I26" s="23">
        <f t="shared" si="0"/>
        <v>9.0950000000000006</v>
      </c>
    </row>
    <row r="27" spans="1:9" s="28" customFormat="1" ht="17.25" customHeight="1" x14ac:dyDescent="0.25">
      <c r="A27" s="9"/>
      <c r="B27" s="42" t="s">
        <v>172</v>
      </c>
      <c r="C27" s="96" t="s">
        <v>204</v>
      </c>
      <c r="D27" s="43"/>
      <c r="E27" s="9"/>
      <c r="F27" s="117">
        <f>F28</f>
        <v>4.5</v>
      </c>
      <c r="G27" s="9"/>
      <c r="H27" s="9"/>
      <c r="I27" s="27">
        <f t="shared" si="0"/>
        <v>4.5</v>
      </c>
    </row>
    <row r="28" spans="1:9" ht="16.5" customHeight="1" x14ac:dyDescent="0.25">
      <c r="A28" s="5"/>
      <c r="B28" s="87" t="s">
        <v>90</v>
      </c>
      <c r="C28" s="100"/>
      <c r="D28" s="101"/>
      <c r="E28" s="5" t="s">
        <v>199</v>
      </c>
      <c r="F28" s="116">
        <v>4.5</v>
      </c>
      <c r="G28" s="5"/>
      <c r="H28" s="5"/>
      <c r="I28" s="23">
        <f t="shared" si="0"/>
        <v>4.5</v>
      </c>
    </row>
    <row r="29" spans="1:9" s="8" customFormat="1" ht="15" customHeight="1" x14ac:dyDescent="0.25">
      <c r="A29" s="7"/>
      <c r="B29" s="25"/>
      <c r="C29" s="97"/>
      <c r="D29" s="30"/>
      <c r="E29" s="7" t="s">
        <v>91</v>
      </c>
      <c r="F29" s="118">
        <f>F11+F27+F19+F24+F17</f>
        <v>580.19000000000005</v>
      </c>
      <c r="G29" s="7"/>
      <c r="H29" s="7"/>
      <c r="I29" s="24">
        <f t="shared" si="0"/>
        <v>580.19000000000005</v>
      </c>
    </row>
    <row r="30" spans="1:9" s="28" customFormat="1" ht="14.25" x14ac:dyDescent="0.25">
      <c r="A30" s="9"/>
      <c r="B30" s="26">
        <v>150101</v>
      </c>
      <c r="C30" s="94" t="s">
        <v>202</v>
      </c>
      <c r="D30" s="35"/>
      <c r="E30" s="9"/>
      <c r="F30" s="117">
        <f>F37</f>
        <v>1915</v>
      </c>
      <c r="G30" s="9"/>
      <c r="H30" s="9"/>
      <c r="I30" s="27">
        <f>F30</f>
        <v>1915</v>
      </c>
    </row>
    <row r="31" spans="1:9" ht="13.5" customHeight="1" x14ac:dyDescent="0.25">
      <c r="A31" s="171"/>
      <c r="B31" s="166">
        <v>3122</v>
      </c>
      <c r="C31" s="164"/>
      <c r="D31" s="85"/>
      <c r="E31" s="5" t="s">
        <v>93</v>
      </c>
      <c r="F31" s="116">
        <v>400</v>
      </c>
      <c r="G31" s="5"/>
      <c r="H31" s="5"/>
      <c r="I31" s="23">
        <f>F31</f>
        <v>400</v>
      </c>
    </row>
    <row r="32" spans="1:9" ht="13.5" customHeight="1" x14ac:dyDescent="0.25">
      <c r="A32" s="172"/>
      <c r="B32" s="167"/>
      <c r="C32" s="165"/>
      <c r="D32" s="86"/>
      <c r="E32" s="5" t="s">
        <v>195</v>
      </c>
      <c r="F32" s="116">
        <v>735</v>
      </c>
      <c r="G32" s="5"/>
      <c r="H32" s="5"/>
      <c r="I32" s="23">
        <f>F32</f>
        <v>735</v>
      </c>
    </row>
    <row r="33" spans="1:9" x14ac:dyDescent="0.25">
      <c r="A33" s="172"/>
      <c r="B33" s="167"/>
      <c r="C33" s="165"/>
      <c r="D33" s="86"/>
      <c r="E33" s="5" t="s">
        <v>192</v>
      </c>
      <c r="F33" s="116">
        <v>200</v>
      </c>
      <c r="G33" s="5"/>
      <c r="H33" s="5"/>
      <c r="I33" s="23">
        <f t="shared" ref="I33:I46" si="1">F33</f>
        <v>200</v>
      </c>
    </row>
    <row r="34" spans="1:9" x14ac:dyDescent="0.25">
      <c r="A34" s="172"/>
      <c r="B34" s="167"/>
      <c r="C34" s="165"/>
      <c r="D34" s="86"/>
      <c r="E34" s="5" t="s">
        <v>245</v>
      </c>
      <c r="F34" s="116">
        <v>200</v>
      </c>
      <c r="G34" s="5"/>
      <c r="H34" s="5"/>
      <c r="I34" s="23">
        <f t="shared" si="1"/>
        <v>200</v>
      </c>
    </row>
    <row r="35" spans="1:9" x14ac:dyDescent="0.25">
      <c r="A35" s="172"/>
      <c r="B35" s="167"/>
      <c r="C35" s="165"/>
      <c r="D35" s="86"/>
      <c r="E35" s="5" t="s">
        <v>234</v>
      </c>
      <c r="F35" s="116">
        <v>280</v>
      </c>
      <c r="G35" s="5"/>
      <c r="H35" s="5"/>
      <c r="I35" s="23">
        <f t="shared" si="1"/>
        <v>280</v>
      </c>
    </row>
    <row r="36" spans="1:9" ht="27" x14ac:dyDescent="0.25">
      <c r="A36" s="173"/>
      <c r="B36" s="167"/>
      <c r="C36" s="165"/>
      <c r="D36" s="86"/>
      <c r="E36" s="5" t="s">
        <v>173</v>
      </c>
      <c r="F36" s="116">
        <v>100</v>
      </c>
      <c r="G36" s="5"/>
      <c r="H36" s="5"/>
      <c r="I36" s="23">
        <f t="shared" si="1"/>
        <v>100</v>
      </c>
    </row>
    <row r="37" spans="1:9" s="8" customFormat="1" ht="14.25" x14ac:dyDescent="0.25">
      <c r="A37" s="7"/>
      <c r="B37" s="25"/>
      <c r="C37" s="98"/>
      <c r="D37" s="34"/>
      <c r="E37" s="7" t="s">
        <v>94</v>
      </c>
      <c r="F37" s="118">
        <f>SUM(F31:F36)</f>
        <v>1915</v>
      </c>
      <c r="G37" s="7"/>
      <c r="H37" s="7"/>
      <c r="I37" s="24">
        <f t="shared" si="1"/>
        <v>1915</v>
      </c>
    </row>
    <row r="38" spans="1:9" ht="14.25" x14ac:dyDescent="0.25">
      <c r="A38" s="5"/>
      <c r="B38" s="26">
        <v>100203</v>
      </c>
      <c r="C38" s="94" t="s">
        <v>180</v>
      </c>
      <c r="D38" s="26"/>
      <c r="E38" s="26"/>
      <c r="F38" s="117">
        <f>SUM(F39:F42)</f>
        <v>1360</v>
      </c>
      <c r="G38" s="9"/>
      <c r="H38" s="9"/>
      <c r="I38" s="27">
        <f t="shared" si="1"/>
        <v>1360</v>
      </c>
    </row>
    <row r="39" spans="1:9" x14ac:dyDescent="0.25">
      <c r="A39" s="5"/>
      <c r="B39" s="12">
        <v>3132</v>
      </c>
      <c r="C39" s="95"/>
      <c r="D39" s="12"/>
      <c r="E39" s="5" t="s">
        <v>174</v>
      </c>
      <c r="F39" s="116">
        <v>1000</v>
      </c>
      <c r="G39" s="5"/>
      <c r="H39" s="5"/>
      <c r="I39" s="23">
        <f t="shared" si="1"/>
        <v>1000</v>
      </c>
    </row>
    <row r="40" spans="1:9" x14ac:dyDescent="0.25">
      <c r="A40" s="5"/>
      <c r="B40" s="12"/>
      <c r="C40" s="95"/>
      <c r="D40" s="12"/>
      <c r="E40" s="5" t="s">
        <v>246</v>
      </c>
      <c r="F40" s="116">
        <v>210</v>
      </c>
      <c r="G40" s="5"/>
      <c r="H40" s="5"/>
      <c r="I40" s="23">
        <f t="shared" si="1"/>
        <v>210</v>
      </c>
    </row>
    <row r="41" spans="1:9" x14ac:dyDescent="0.25">
      <c r="A41" s="5"/>
      <c r="B41" s="12"/>
      <c r="C41" s="95"/>
      <c r="D41" s="12"/>
      <c r="E41" s="5" t="s">
        <v>250</v>
      </c>
      <c r="F41" s="116">
        <v>50</v>
      </c>
      <c r="G41" s="5"/>
      <c r="H41" s="5"/>
      <c r="I41" s="23">
        <f t="shared" si="1"/>
        <v>50</v>
      </c>
    </row>
    <row r="42" spans="1:9" x14ac:dyDescent="0.25">
      <c r="A42" s="5"/>
      <c r="B42" s="12"/>
      <c r="C42" s="95"/>
      <c r="D42" s="36"/>
      <c r="E42" s="5" t="s">
        <v>198</v>
      </c>
      <c r="F42" s="116">
        <v>100</v>
      </c>
      <c r="G42" s="5"/>
      <c r="H42" s="5"/>
      <c r="I42" s="23">
        <f t="shared" si="1"/>
        <v>100</v>
      </c>
    </row>
    <row r="43" spans="1:9" ht="14.25" x14ac:dyDescent="0.25">
      <c r="A43" s="5"/>
      <c r="B43" s="42" t="s">
        <v>48</v>
      </c>
      <c r="C43" s="96" t="s">
        <v>176</v>
      </c>
      <c r="D43" s="36"/>
      <c r="E43" s="5"/>
      <c r="F43" s="116">
        <f>F44</f>
        <v>19.3</v>
      </c>
      <c r="G43" s="5"/>
      <c r="H43" s="5"/>
      <c r="I43" s="23">
        <f t="shared" si="1"/>
        <v>19.3</v>
      </c>
    </row>
    <row r="44" spans="1:9" x14ac:dyDescent="0.25">
      <c r="A44" s="5"/>
      <c r="B44" s="12">
        <v>3132</v>
      </c>
      <c r="C44" s="95"/>
      <c r="D44" s="36"/>
      <c r="E44" s="5" t="s">
        <v>249</v>
      </c>
      <c r="F44" s="116">
        <v>19.3</v>
      </c>
      <c r="G44" s="5"/>
      <c r="H44" s="5"/>
      <c r="I44" s="23">
        <f t="shared" si="1"/>
        <v>19.3</v>
      </c>
    </row>
    <row r="45" spans="1:9" s="28" customFormat="1" ht="14.25" x14ac:dyDescent="0.25">
      <c r="A45" s="9"/>
      <c r="B45" s="94" t="s">
        <v>44</v>
      </c>
      <c r="C45" s="94" t="s">
        <v>152</v>
      </c>
      <c r="D45" s="35"/>
      <c r="E45" s="9"/>
      <c r="F45" s="117">
        <f>F46</f>
        <v>9.44</v>
      </c>
      <c r="G45" s="9"/>
      <c r="H45" s="9"/>
      <c r="I45" s="27">
        <f t="shared" si="1"/>
        <v>9.44</v>
      </c>
    </row>
    <row r="46" spans="1:9" x14ac:dyDescent="0.25">
      <c r="A46" s="5"/>
      <c r="B46" s="12">
        <v>3132</v>
      </c>
      <c r="C46" s="95"/>
      <c r="D46" s="36"/>
      <c r="E46" s="5" t="s">
        <v>205</v>
      </c>
      <c r="F46" s="116">
        <v>9.44</v>
      </c>
      <c r="G46" s="5"/>
      <c r="H46" s="5"/>
      <c r="I46" s="23">
        <f t="shared" si="1"/>
        <v>9.44</v>
      </c>
    </row>
    <row r="47" spans="1:9" s="28" customFormat="1" ht="14.25" hidden="1" customHeight="1" x14ac:dyDescent="0.25">
      <c r="A47" s="9"/>
      <c r="B47" s="26">
        <v>240604</v>
      </c>
      <c r="C47" s="94" t="s">
        <v>189</v>
      </c>
      <c r="D47" s="26"/>
      <c r="E47" s="26"/>
      <c r="F47" s="117">
        <f>F48</f>
        <v>0</v>
      </c>
      <c r="G47" s="9"/>
      <c r="H47" s="9"/>
      <c r="I47" s="27">
        <f t="shared" si="0"/>
        <v>0</v>
      </c>
    </row>
    <row r="48" spans="1:9" ht="14.25" hidden="1" customHeight="1" x14ac:dyDescent="0.25">
      <c r="A48" s="5"/>
      <c r="B48" s="12">
        <v>3132</v>
      </c>
      <c r="C48" s="95"/>
      <c r="D48" s="12"/>
      <c r="E48" s="5" t="s">
        <v>175</v>
      </c>
      <c r="F48" s="116"/>
      <c r="G48" s="5"/>
      <c r="H48" s="5"/>
      <c r="I48" s="23">
        <f t="shared" si="0"/>
        <v>0</v>
      </c>
    </row>
    <row r="49" spans="1:9" s="8" customFormat="1" ht="14.25" x14ac:dyDescent="0.25">
      <c r="A49" s="7"/>
      <c r="B49" s="25"/>
      <c r="C49" s="98"/>
      <c r="D49" s="25"/>
      <c r="E49" s="7" t="s">
        <v>89</v>
      </c>
      <c r="F49" s="118">
        <f>F47+F38+F45+F43</f>
        <v>1388.74</v>
      </c>
      <c r="G49" s="7"/>
      <c r="H49" s="7"/>
      <c r="I49" s="24">
        <f t="shared" si="0"/>
        <v>1388.74</v>
      </c>
    </row>
    <row r="50" spans="1:9" s="28" customFormat="1" ht="12.75" hidden="1" customHeight="1" x14ac:dyDescent="0.25">
      <c r="A50" s="9"/>
      <c r="B50" s="26">
        <v>150101</v>
      </c>
      <c r="C50" s="94" t="s">
        <v>202</v>
      </c>
      <c r="D50" s="26"/>
      <c r="E50" s="9"/>
      <c r="F50" s="117">
        <f>F51</f>
        <v>0</v>
      </c>
      <c r="G50" s="9"/>
      <c r="H50" s="9"/>
      <c r="I50" s="27">
        <f>F50</f>
        <v>0</v>
      </c>
    </row>
    <row r="51" spans="1:9" ht="12.75" hidden="1" customHeight="1" x14ac:dyDescent="0.25">
      <c r="A51" s="5"/>
      <c r="B51" s="12">
        <v>3142</v>
      </c>
      <c r="C51" s="95"/>
      <c r="D51" s="12"/>
      <c r="E51" s="5" t="s">
        <v>210</v>
      </c>
      <c r="F51" s="116"/>
      <c r="G51" s="5"/>
      <c r="H51" s="5"/>
      <c r="I51" s="23">
        <f>F51</f>
        <v>0</v>
      </c>
    </row>
    <row r="52" spans="1:9" s="8" customFormat="1" ht="12.75" hidden="1" customHeight="1" x14ac:dyDescent="0.25">
      <c r="A52" s="7"/>
      <c r="B52" s="25"/>
      <c r="C52" s="98"/>
      <c r="D52" s="25"/>
      <c r="E52" s="7" t="s">
        <v>88</v>
      </c>
      <c r="F52" s="118">
        <f>F50</f>
        <v>0</v>
      </c>
      <c r="G52" s="7"/>
      <c r="H52" s="7"/>
      <c r="I52" s="24">
        <f>I50</f>
        <v>0</v>
      </c>
    </row>
    <row r="53" spans="1:9" ht="3" hidden="1" customHeight="1" x14ac:dyDescent="0.25">
      <c r="A53" s="5"/>
      <c r="B53" s="12"/>
      <c r="C53" s="95"/>
      <c r="D53" s="12"/>
      <c r="E53" s="5"/>
      <c r="F53" s="116"/>
      <c r="G53" s="5"/>
      <c r="H53" s="5"/>
      <c r="I53" s="23"/>
    </row>
    <row r="54" spans="1:9" s="28" customFormat="1" ht="13.5" customHeight="1" x14ac:dyDescent="0.25">
      <c r="A54" s="9"/>
      <c r="B54" s="26">
        <v>100202</v>
      </c>
      <c r="C54" s="94" t="s">
        <v>179</v>
      </c>
      <c r="D54" s="26"/>
      <c r="E54" s="26"/>
      <c r="F54" s="117">
        <f>F55</f>
        <v>425</v>
      </c>
      <c r="G54" s="9"/>
      <c r="H54" s="9"/>
      <c r="I54" s="27">
        <f>F54</f>
        <v>425</v>
      </c>
    </row>
    <row r="55" spans="1:9" ht="13.5" customHeight="1" x14ac:dyDescent="0.25">
      <c r="A55" s="5"/>
      <c r="B55" s="12">
        <v>3210</v>
      </c>
      <c r="C55" s="99"/>
      <c r="D55" s="108"/>
      <c r="E55" s="12" t="s">
        <v>208</v>
      </c>
      <c r="F55" s="116">
        <v>425</v>
      </c>
      <c r="G55" s="5"/>
      <c r="H55" s="5"/>
      <c r="I55" s="23">
        <f t="shared" ref="I55:I61" si="2">F55</f>
        <v>425</v>
      </c>
    </row>
    <row r="56" spans="1:9" s="28" customFormat="1" ht="13.5" customHeight="1" x14ac:dyDescent="0.25">
      <c r="A56" s="9"/>
      <c r="B56" s="26">
        <v>100302</v>
      </c>
      <c r="C56" s="106" t="s">
        <v>179</v>
      </c>
      <c r="D56" s="107"/>
      <c r="E56" s="26"/>
      <c r="F56" s="117">
        <f>F57</f>
        <v>140</v>
      </c>
      <c r="G56" s="9"/>
      <c r="H56" s="9"/>
      <c r="I56" s="27">
        <f t="shared" si="2"/>
        <v>140</v>
      </c>
    </row>
    <row r="57" spans="1:9" ht="13.5" customHeight="1" x14ac:dyDescent="0.25">
      <c r="A57" s="5"/>
      <c r="B57" s="12">
        <v>3210</v>
      </c>
      <c r="C57" s="99"/>
      <c r="D57" s="108"/>
      <c r="E57" s="12" t="s">
        <v>209</v>
      </c>
      <c r="F57" s="116">
        <v>140</v>
      </c>
      <c r="G57" s="5"/>
      <c r="H57" s="5"/>
      <c r="I57" s="23">
        <f t="shared" si="2"/>
        <v>140</v>
      </c>
    </row>
    <row r="58" spans="1:9" s="8" customFormat="1" ht="13.5" customHeight="1" x14ac:dyDescent="0.25">
      <c r="A58" s="7"/>
      <c r="B58" s="25">
        <v>120201</v>
      </c>
      <c r="C58" s="119" t="s">
        <v>187</v>
      </c>
      <c r="D58" s="120"/>
      <c r="E58" s="25"/>
      <c r="F58" s="118">
        <f>F59</f>
        <v>32</v>
      </c>
      <c r="G58" s="7"/>
      <c r="H58" s="7"/>
      <c r="I58" s="24">
        <f t="shared" si="2"/>
        <v>32</v>
      </c>
    </row>
    <row r="59" spans="1:9" ht="13.5" customHeight="1" x14ac:dyDescent="0.25">
      <c r="A59" s="5"/>
      <c r="B59" s="12">
        <v>3210</v>
      </c>
      <c r="C59" s="99"/>
      <c r="D59" s="108"/>
      <c r="E59" s="12" t="s">
        <v>248</v>
      </c>
      <c r="F59" s="116">
        <v>32</v>
      </c>
      <c r="G59" s="5"/>
      <c r="H59" s="5"/>
      <c r="I59" s="23">
        <f t="shared" si="2"/>
        <v>32</v>
      </c>
    </row>
    <row r="60" spans="1:9" s="28" customFormat="1" ht="13.5" customHeight="1" x14ac:dyDescent="0.25">
      <c r="A60" s="9"/>
      <c r="B60" s="26">
        <v>250380</v>
      </c>
      <c r="C60" s="106" t="s">
        <v>191</v>
      </c>
      <c r="D60" s="107"/>
      <c r="E60" s="26"/>
      <c r="F60" s="117">
        <f>F61</f>
        <v>50</v>
      </c>
      <c r="G60" s="9"/>
      <c r="H60" s="9"/>
      <c r="I60" s="27">
        <f t="shared" si="2"/>
        <v>50</v>
      </c>
    </row>
    <row r="61" spans="1:9" ht="26.25" customHeight="1" x14ac:dyDescent="0.25">
      <c r="A61" s="5"/>
      <c r="B61" s="12">
        <v>3210</v>
      </c>
      <c r="C61" s="99"/>
      <c r="D61" s="108"/>
      <c r="E61" s="12" t="s">
        <v>284</v>
      </c>
      <c r="F61" s="116">
        <v>50</v>
      </c>
      <c r="G61" s="5"/>
      <c r="H61" s="5"/>
      <c r="I61" s="23">
        <f t="shared" si="2"/>
        <v>50</v>
      </c>
    </row>
    <row r="62" spans="1:9" s="8" customFormat="1" ht="14.25" x14ac:dyDescent="0.25">
      <c r="A62" s="7"/>
      <c r="B62" s="7"/>
      <c r="C62" s="41"/>
      <c r="D62" s="7"/>
      <c r="E62" s="7" t="s">
        <v>207</v>
      </c>
      <c r="F62" s="118">
        <f>F54+F56+F58+F60</f>
        <v>647</v>
      </c>
      <c r="G62" s="7"/>
      <c r="H62" s="7"/>
      <c r="I62" s="24">
        <f t="shared" ref="I62" si="3">F62</f>
        <v>647</v>
      </c>
    </row>
    <row r="63" spans="1:9" ht="5.25" customHeight="1" x14ac:dyDescent="0.25">
      <c r="B63" s="39"/>
      <c r="C63" s="39"/>
      <c r="D63" s="39"/>
      <c r="E63" s="39"/>
      <c r="F63" s="40"/>
      <c r="G63" s="39"/>
      <c r="H63" s="39"/>
      <c r="I63" s="40"/>
    </row>
    <row r="64" spans="1:9" x14ac:dyDescent="0.25">
      <c r="A64" s="161" t="s">
        <v>170</v>
      </c>
      <c r="B64" s="161"/>
      <c r="C64" s="161"/>
      <c r="D64" s="161"/>
      <c r="E64" s="161"/>
      <c r="F64" s="161"/>
      <c r="G64" s="161"/>
      <c r="H64" s="161"/>
      <c r="I64" s="161"/>
    </row>
    <row r="65" spans="1:16" s="8" customFormat="1" ht="14.25" customHeight="1" x14ac:dyDescent="0.25">
      <c r="A65" s="161" t="s">
        <v>168</v>
      </c>
      <c r="B65" s="161"/>
      <c r="C65" s="161"/>
      <c r="D65" s="161"/>
      <c r="E65" s="161"/>
      <c r="F65" s="161"/>
      <c r="G65" s="161"/>
      <c r="H65" s="161"/>
      <c r="I65" s="161"/>
      <c r="J65" s="14"/>
      <c r="K65" s="14"/>
      <c r="L65" s="14"/>
      <c r="M65" s="14"/>
      <c r="N65" s="14"/>
      <c r="O65" s="14"/>
      <c r="P65" s="14"/>
    </row>
    <row r="66" spans="1:16" ht="13.5" customHeight="1" x14ac:dyDescent="0.25">
      <c r="A66" s="161" t="s">
        <v>169</v>
      </c>
      <c r="B66" s="161"/>
      <c r="C66" s="161"/>
      <c r="D66" s="161"/>
      <c r="E66" s="161"/>
      <c r="F66" s="161"/>
      <c r="G66" s="161"/>
      <c r="H66" s="161"/>
      <c r="I66" s="161"/>
      <c r="J66" s="14"/>
      <c r="K66" s="14"/>
      <c r="L66" s="14"/>
      <c r="M66" s="14"/>
      <c r="N66" s="14"/>
      <c r="O66" s="14"/>
      <c r="P66" s="14"/>
    </row>
    <row r="67" spans="1:16" ht="5.25" customHeight="1" x14ac:dyDescent="0.25"/>
    <row r="68" spans="1:16" hidden="1" x14ac:dyDescent="0.25"/>
    <row r="69" spans="1:16" ht="13.5" customHeight="1" x14ac:dyDescent="0.25">
      <c r="A69" s="143" t="s">
        <v>146</v>
      </c>
      <c r="B69" s="143"/>
      <c r="C69" s="143"/>
      <c r="D69" s="143"/>
      <c r="E69" s="143"/>
      <c r="F69" s="143"/>
    </row>
  </sheetData>
  <mergeCells count="20">
    <mergeCell ref="F1:H1"/>
    <mergeCell ref="B7:B9"/>
    <mergeCell ref="H6:I6"/>
    <mergeCell ref="B4:I4"/>
    <mergeCell ref="F2:I2"/>
    <mergeCell ref="G7:G9"/>
    <mergeCell ref="H7:H9"/>
    <mergeCell ref="A69:F69"/>
    <mergeCell ref="A7:A9"/>
    <mergeCell ref="A66:I66"/>
    <mergeCell ref="A65:I65"/>
    <mergeCell ref="A64:I64"/>
    <mergeCell ref="E7:E9"/>
    <mergeCell ref="F7:F9"/>
    <mergeCell ref="C31:C36"/>
    <mergeCell ref="B31:B36"/>
    <mergeCell ref="D7:D9"/>
    <mergeCell ref="C7:C9"/>
    <mergeCell ref="I7:I9"/>
    <mergeCell ref="A31:A36"/>
  </mergeCells>
  <pageMargins left="0.70866141732283472" right="0.70866141732283472" top="1.1811023622047245" bottom="0.3937007874015748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workbookViewId="0">
      <selection activeCell="N31" sqref="N31"/>
    </sheetView>
  </sheetViews>
  <sheetFormatPr defaultRowHeight="15" x14ac:dyDescent="0.25"/>
  <cols>
    <col min="1" max="2" width="11.28515625" customWidth="1"/>
    <col min="3" max="7" width="10" customWidth="1"/>
    <col min="8" max="13" width="10" style="1" customWidth="1"/>
    <col min="14" max="14" width="10" customWidth="1"/>
  </cols>
  <sheetData>
    <row r="1" spans="1:14" x14ac:dyDescent="0.25">
      <c r="A1" s="110"/>
      <c r="B1" s="110" t="s">
        <v>217</v>
      </c>
      <c r="C1" s="110" t="s">
        <v>218</v>
      </c>
      <c r="D1" s="110" t="s">
        <v>219</v>
      </c>
      <c r="E1" s="110" t="s">
        <v>220</v>
      </c>
      <c r="F1" s="110" t="s">
        <v>221</v>
      </c>
      <c r="G1" s="110" t="s">
        <v>222</v>
      </c>
      <c r="H1" s="110" t="s">
        <v>226</v>
      </c>
      <c r="I1" s="110" t="s">
        <v>227</v>
      </c>
      <c r="J1" s="110" t="s">
        <v>228</v>
      </c>
      <c r="K1" s="110" t="s">
        <v>229</v>
      </c>
      <c r="L1" s="110" t="s">
        <v>230</v>
      </c>
      <c r="M1" s="110" t="s">
        <v>231</v>
      </c>
      <c r="N1" s="110" t="s">
        <v>223</v>
      </c>
    </row>
    <row r="2" spans="1:14" x14ac:dyDescent="0.25">
      <c r="A2" s="110" t="s">
        <v>224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110">
        <v>14040000</v>
      </c>
      <c r="B3" s="110"/>
      <c r="C3" s="110"/>
      <c r="D3" s="110"/>
      <c r="E3" s="110"/>
      <c r="F3" s="110"/>
      <c r="G3" s="110"/>
      <c r="H3" s="110">
        <v>62500</v>
      </c>
      <c r="I3" s="110">
        <v>58740</v>
      </c>
      <c r="J3" s="110">
        <v>151740</v>
      </c>
      <c r="K3" s="110"/>
      <c r="L3" s="110"/>
      <c r="M3" s="110"/>
      <c r="N3" s="110">
        <f>SUM(B3:M3)</f>
        <v>272980</v>
      </c>
    </row>
    <row r="4" spans="1:14" x14ac:dyDescent="0.25">
      <c r="A4" s="110">
        <v>18010400</v>
      </c>
      <c r="B4" s="110"/>
      <c r="C4" s="110"/>
      <c r="D4" s="110"/>
      <c r="E4" s="110"/>
      <c r="F4" s="110"/>
      <c r="G4" s="110"/>
      <c r="H4" s="110">
        <v>68400</v>
      </c>
      <c r="I4" s="110">
        <v>8200</v>
      </c>
      <c r="J4" s="110">
        <v>25800</v>
      </c>
      <c r="K4" s="110"/>
      <c r="L4" s="110"/>
      <c r="M4" s="110"/>
      <c r="N4" s="110">
        <f t="shared" ref="N4:N70" si="0">SUM(B4:M4)</f>
        <v>102400</v>
      </c>
    </row>
    <row r="5" spans="1:14" x14ac:dyDescent="0.25">
      <c r="A5" s="110">
        <v>18010500</v>
      </c>
      <c r="B5" s="110"/>
      <c r="C5" s="110">
        <v>88600</v>
      </c>
      <c r="D5" s="110">
        <v>38700</v>
      </c>
      <c r="E5" s="110">
        <v>191000</v>
      </c>
      <c r="F5" s="110">
        <v>18200</v>
      </c>
      <c r="G5" s="110">
        <v>7700</v>
      </c>
      <c r="H5" s="110">
        <v>83700</v>
      </c>
      <c r="I5" s="110"/>
      <c r="J5" s="110"/>
      <c r="K5" s="110"/>
      <c r="L5" s="110"/>
      <c r="M5" s="110"/>
      <c r="N5" s="110">
        <f t="shared" si="0"/>
        <v>427900</v>
      </c>
    </row>
    <row r="6" spans="1:14" x14ac:dyDescent="0.25">
      <c r="A6" s="110">
        <v>18011000</v>
      </c>
      <c r="B6" s="110"/>
      <c r="C6" s="110"/>
      <c r="D6" s="110"/>
      <c r="E6" s="110"/>
      <c r="F6" s="110"/>
      <c r="G6" s="110"/>
      <c r="H6" s="110"/>
      <c r="I6" s="110"/>
      <c r="J6" s="110">
        <v>27100</v>
      </c>
      <c r="K6" s="110"/>
      <c r="L6" s="110"/>
      <c r="M6" s="110"/>
      <c r="N6" s="110">
        <f t="shared" si="0"/>
        <v>27100</v>
      </c>
    </row>
    <row r="7" spans="1:14" x14ac:dyDescent="0.25">
      <c r="A7" s="110">
        <v>22012500</v>
      </c>
      <c r="B7" s="110"/>
      <c r="C7" s="110"/>
      <c r="D7" s="110"/>
      <c r="E7" s="110"/>
      <c r="F7" s="110"/>
      <c r="G7" s="110"/>
      <c r="H7" s="110">
        <v>34500</v>
      </c>
      <c r="I7" s="110">
        <v>12900</v>
      </c>
      <c r="J7" s="110">
        <v>32100</v>
      </c>
      <c r="K7" s="110"/>
      <c r="L7" s="110"/>
      <c r="M7" s="110"/>
      <c r="N7" s="110">
        <f t="shared" si="0"/>
        <v>79500</v>
      </c>
    </row>
    <row r="8" spans="1:14" x14ac:dyDescent="0.25">
      <c r="A8" s="110">
        <v>18050400</v>
      </c>
      <c r="B8" s="110"/>
      <c r="C8" s="110"/>
      <c r="D8" s="110">
        <v>6800</v>
      </c>
      <c r="E8" s="110">
        <v>61700</v>
      </c>
      <c r="F8" s="110">
        <v>60400</v>
      </c>
      <c r="G8" s="110"/>
      <c r="H8" s="110">
        <v>53600</v>
      </c>
      <c r="I8" s="110">
        <v>161900</v>
      </c>
      <c r="J8" s="110"/>
      <c r="K8" s="110"/>
      <c r="L8" s="110"/>
      <c r="M8" s="110"/>
      <c r="N8" s="110">
        <f t="shared" si="0"/>
        <v>344400</v>
      </c>
    </row>
    <row r="9" spans="1:14" x14ac:dyDescent="0.25">
      <c r="A9" s="110">
        <v>18050500</v>
      </c>
      <c r="B9" s="110"/>
      <c r="C9" s="110"/>
      <c r="D9" s="110"/>
      <c r="E9" s="110"/>
      <c r="F9" s="110"/>
      <c r="G9" s="110"/>
      <c r="H9" s="110"/>
      <c r="I9" s="110">
        <v>39300</v>
      </c>
      <c r="J9" s="110">
        <v>64700</v>
      </c>
      <c r="K9" s="110"/>
      <c r="L9" s="110"/>
      <c r="M9" s="110"/>
      <c r="N9" s="110">
        <f t="shared" si="0"/>
        <v>104000</v>
      </c>
    </row>
    <row r="10" spans="1:14" x14ac:dyDescent="0.25">
      <c r="A10" s="110">
        <v>18010600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>
        <f t="shared" si="0"/>
        <v>0</v>
      </c>
    </row>
    <row r="11" spans="1:14" s="1" customFormat="1" x14ac:dyDescent="0.2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>
        <f t="shared" si="0"/>
        <v>0</v>
      </c>
    </row>
    <row r="12" spans="1:14" x14ac:dyDescent="0.25">
      <c r="A12" s="110"/>
      <c r="B12" s="110">
        <f>SUM(B3:B11)</f>
        <v>0</v>
      </c>
      <c r="C12" s="110">
        <f t="shared" ref="C12:M12" si="1">SUM(C3:C11)</f>
        <v>88600</v>
      </c>
      <c r="D12" s="110">
        <f t="shared" si="1"/>
        <v>45500</v>
      </c>
      <c r="E12" s="110">
        <f t="shared" si="1"/>
        <v>252700</v>
      </c>
      <c r="F12" s="110">
        <f t="shared" si="1"/>
        <v>78600</v>
      </c>
      <c r="G12" s="110">
        <f t="shared" si="1"/>
        <v>7700</v>
      </c>
      <c r="H12" s="110">
        <f t="shared" si="1"/>
        <v>302700</v>
      </c>
      <c r="I12" s="110">
        <f t="shared" si="1"/>
        <v>281040</v>
      </c>
      <c r="J12" s="110">
        <f t="shared" si="1"/>
        <v>301440</v>
      </c>
      <c r="K12" s="110">
        <f t="shared" si="1"/>
        <v>0</v>
      </c>
      <c r="L12" s="110">
        <f t="shared" si="1"/>
        <v>0</v>
      </c>
      <c r="M12" s="110">
        <f t="shared" si="1"/>
        <v>0</v>
      </c>
      <c r="N12" s="110">
        <f t="shared" si="0"/>
        <v>1358280</v>
      </c>
    </row>
    <row r="13" spans="1:14" x14ac:dyDescent="0.2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>
        <f t="shared" si="0"/>
        <v>0</v>
      </c>
    </row>
    <row r="14" spans="1:14" x14ac:dyDescent="0.25">
      <c r="A14" s="110" t="s">
        <v>225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>
        <f t="shared" si="0"/>
        <v>0</v>
      </c>
    </row>
    <row r="15" spans="1:14" x14ac:dyDescent="0.25">
      <c r="A15" s="110">
        <v>10116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>
        <f t="shared" si="0"/>
        <v>0</v>
      </c>
    </row>
    <row r="16" spans="1:14" x14ac:dyDescent="0.25">
      <c r="A16" s="110">
        <v>2210</v>
      </c>
      <c r="B16" s="110"/>
      <c r="C16" s="110">
        <v>23600</v>
      </c>
      <c r="D16" s="110"/>
      <c r="E16" s="110">
        <v>70000</v>
      </c>
      <c r="F16" s="110"/>
      <c r="G16" s="110">
        <v>16400</v>
      </c>
      <c r="H16" s="110"/>
      <c r="I16" s="110"/>
      <c r="J16" s="110"/>
      <c r="K16" s="110"/>
      <c r="L16" s="110"/>
      <c r="M16" s="110"/>
      <c r="N16" s="110">
        <f t="shared" si="0"/>
        <v>110000</v>
      </c>
    </row>
    <row r="17" spans="1:14" x14ac:dyDescent="0.25">
      <c r="A17" s="110">
        <v>2240</v>
      </c>
      <c r="B17" s="110"/>
      <c r="C17" s="110"/>
      <c r="D17" s="110"/>
      <c r="E17" s="110">
        <v>3000</v>
      </c>
      <c r="F17" s="110">
        <v>18200</v>
      </c>
      <c r="G17" s="110">
        <v>7700</v>
      </c>
      <c r="H17" s="110">
        <v>1100</v>
      </c>
      <c r="I17" s="110"/>
      <c r="J17" s="110"/>
      <c r="K17" s="110"/>
      <c r="L17" s="110"/>
      <c r="M17" s="110"/>
      <c r="N17" s="110">
        <f t="shared" si="0"/>
        <v>30000</v>
      </c>
    </row>
    <row r="18" spans="1:14" x14ac:dyDescent="0.25">
      <c r="A18" s="110">
        <v>2250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>
        <f t="shared" si="0"/>
        <v>0</v>
      </c>
    </row>
    <row r="19" spans="1:14" x14ac:dyDescent="0.25">
      <c r="A19" s="110">
        <v>2800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>
        <f t="shared" si="0"/>
        <v>0</v>
      </c>
    </row>
    <row r="20" spans="1:14" ht="4.5" customHeight="1" x14ac:dyDescent="0.2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>
        <f t="shared" si="0"/>
        <v>0</v>
      </c>
    </row>
    <row r="21" spans="1:14" x14ac:dyDescent="0.25">
      <c r="A21" s="110">
        <v>90412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>
        <f t="shared" si="0"/>
        <v>0</v>
      </c>
    </row>
    <row r="22" spans="1:14" x14ac:dyDescent="0.25">
      <c r="A22" s="110">
        <v>2730</v>
      </c>
      <c r="B22" s="110"/>
      <c r="C22" s="110"/>
      <c r="D22" s="110"/>
      <c r="E22" s="110"/>
      <c r="F22" s="110"/>
      <c r="G22" s="110"/>
      <c r="H22" s="110">
        <v>28000</v>
      </c>
      <c r="I22" s="110"/>
      <c r="J22" s="110"/>
      <c r="K22" s="110"/>
      <c r="L22" s="110"/>
      <c r="M22" s="110"/>
      <c r="N22" s="110">
        <f t="shared" si="0"/>
        <v>28000</v>
      </c>
    </row>
    <row r="23" spans="1:14" x14ac:dyDescent="0.25">
      <c r="A23" s="110">
        <v>2120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>
        <f t="shared" si="0"/>
        <v>0</v>
      </c>
    </row>
    <row r="24" spans="1:14" ht="4.5" customHeight="1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>
        <f t="shared" si="0"/>
        <v>0</v>
      </c>
    </row>
    <row r="25" spans="1:14" s="1" customFormat="1" ht="4.5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x14ac:dyDescent="0.25">
      <c r="A26" s="110">
        <v>91108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>
        <f t="shared" si="0"/>
        <v>0</v>
      </c>
    </row>
    <row r="27" spans="1:14" s="1" customFormat="1" x14ac:dyDescent="0.25">
      <c r="A27" s="110">
        <v>2210</v>
      </c>
      <c r="B27" s="110"/>
      <c r="C27" s="110"/>
      <c r="D27" s="110"/>
      <c r="E27" s="110"/>
      <c r="F27" s="110"/>
      <c r="G27" s="110">
        <v>-1500</v>
      </c>
      <c r="H27" s="110"/>
      <c r="I27" s="110"/>
      <c r="J27" s="110"/>
      <c r="K27" s="110"/>
      <c r="L27" s="110"/>
      <c r="M27" s="110"/>
      <c r="N27" s="110">
        <f t="shared" si="0"/>
        <v>-1500</v>
      </c>
    </row>
    <row r="28" spans="1:14" x14ac:dyDescent="0.25">
      <c r="A28" s="110">
        <v>2230</v>
      </c>
      <c r="B28" s="110"/>
      <c r="C28" s="110"/>
      <c r="D28" s="110"/>
      <c r="E28" s="110"/>
      <c r="F28" s="110"/>
      <c r="G28" s="110">
        <v>-14900</v>
      </c>
      <c r="H28" s="110"/>
      <c r="I28" s="110"/>
      <c r="J28" s="110"/>
      <c r="K28" s="110"/>
      <c r="L28" s="110"/>
      <c r="M28" s="110"/>
      <c r="N28" s="110">
        <f t="shared" si="0"/>
        <v>-14900</v>
      </c>
    </row>
    <row r="29" spans="1:14" ht="5.25" customHeight="1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>
        <f t="shared" si="0"/>
        <v>0</v>
      </c>
    </row>
    <row r="30" spans="1:14" x14ac:dyDescent="0.25">
      <c r="A30" s="110">
        <v>100202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>
        <f t="shared" si="0"/>
        <v>0</v>
      </c>
    </row>
    <row r="31" spans="1:14" x14ac:dyDescent="0.25">
      <c r="A31" s="110">
        <v>2610</v>
      </c>
      <c r="B31" s="110"/>
      <c r="C31" s="110">
        <v>65000</v>
      </c>
      <c r="D31" s="110">
        <v>45500</v>
      </c>
      <c r="E31" s="110">
        <v>55900</v>
      </c>
      <c r="F31" s="110"/>
      <c r="G31" s="110"/>
      <c r="H31" s="110"/>
      <c r="I31" s="110"/>
      <c r="J31" s="110"/>
      <c r="K31" s="110"/>
      <c r="L31" s="110"/>
      <c r="M31" s="110"/>
      <c r="N31" s="110">
        <f t="shared" si="0"/>
        <v>166400</v>
      </c>
    </row>
    <row r="32" spans="1:14" ht="6" customHeight="1" x14ac:dyDescent="0.2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>
        <f t="shared" si="0"/>
        <v>0</v>
      </c>
    </row>
    <row r="33" spans="1:14" x14ac:dyDescent="0.25">
      <c r="A33" s="110">
        <v>100203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>
        <f t="shared" si="0"/>
        <v>0</v>
      </c>
    </row>
    <row r="34" spans="1:14" hidden="1" x14ac:dyDescent="0.25">
      <c r="A34" s="110">
        <v>2210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>
        <f t="shared" si="0"/>
        <v>0</v>
      </c>
    </row>
    <row r="35" spans="1:14" x14ac:dyDescent="0.25">
      <c r="A35" s="110">
        <v>2240</v>
      </c>
      <c r="B35" s="110"/>
      <c r="C35" s="110"/>
      <c r="D35" s="110"/>
      <c r="E35" s="110">
        <v>73800</v>
      </c>
      <c r="F35" s="110">
        <v>60400</v>
      </c>
      <c r="G35" s="110"/>
      <c r="H35" s="110">
        <v>165800</v>
      </c>
      <c r="I35" s="110"/>
      <c r="J35" s="110"/>
      <c r="K35" s="110"/>
      <c r="L35" s="110"/>
      <c r="M35" s="110"/>
      <c r="N35" s="110">
        <f t="shared" si="0"/>
        <v>300000</v>
      </c>
    </row>
    <row r="36" spans="1:14" ht="5.25" customHeight="1" x14ac:dyDescent="0.25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>
        <f t="shared" si="0"/>
        <v>0</v>
      </c>
    </row>
    <row r="37" spans="1:14" x14ac:dyDescent="0.25">
      <c r="A37" s="110">
        <v>170703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>
        <f t="shared" si="0"/>
        <v>0</v>
      </c>
    </row>
    <row r="38" spans="1:14" x14ac:dyDescent="0.25">
      <c r="A38" s="110">
        <v>2240</v>
      </c>
      <c r="B38" s="110"/>
      <c r="C38" s="110"/>
      <c r="D38" s="110"/>
      <c r="E38" s="110"/>
      <c r="F38" s="110"/>
      <c r="G38" s="110"/>
      <c r="H38" s="110">
        <v>53200</v>
      </c>
      <c r="I38" s="110">
        <v>156990</v>
      </c>
      <c r="J38" s="110"/>
      <c r="K38" s="110"/>
      <c r="L38" s="110"/>
      <c r="M38" s="110"/>
      <c r="N38" s="110">
        <f t="shared" si="0"/>
        <v>210190</v>
      </c>
    </row>
    <row r="39" spans="1:14" ht="4.5" customHeight="1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>
        <f t="shared" si="0"/>
        <v>0</v>
      </c>
    </row>
    <row r="40" spans="1:14" hidden="1" x14ac:dyDescent="0.25">
      <c r="A40" s="110">
        <v>250404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>
        <f t="shared" si="0"/>
        <v>0</v>
      </c>
    </row>
    <row r="41" spans="1:14" hidden="1" x14ac:dyDescent="0.25">
      <c r="A41" s="110">
        <v>2210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>
        <f t="shared" si="0"/>
        <v>0</v>
      </c>
    </row>
    <row r="42" spans="1:14" hidden="1" x14ac:dyDescent="0.25">
      <c r="A42" s="110">
        <v>2240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>
        <f t="shared" si="0"/>
        <v>0</v>
      </c>
    </row>
    <row r="43" spans="1:14" ht="5.25" hidden="1" customHeight="1" x14ac:dyDescent="0.2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>
        <f t="shared" si="0"/>
        <v>0</v>
      </c>
    </row>
    <row r="44" spans="1:14" hidden="1" x14ac:dyDescent="0.25">
      <c r="A44" s="110">
        <v>110204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>
        <f t="shared" si="0"/>
        <v>0</v>
      </c>
    </row>
    <row r="45" spans="1:14" hidden="1" x14ac:dyDescent="0.25">
      <c r="A45" s="110">
        <v>2111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>
        <f t="shared" si="0"/>
        <v>0</v>
      </c>
    </row>
    <row r="46" spans="1:14" hidden="1" x14ac:dyDescent="0.25">
      <c r="A46" s="110">
        <v>2120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>
        <f t="shared" si="0"/>
        <v>0</v>
      </c>
    </row>
    <row r="47" spans="1:14" hidden="1" x14ac:dyDescent="0.25">
      <c r="A47" s="111">
        <v>2272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>
        <f t="shared" si="0"/>
        <v>0</v>
      </c>
    </row>
    <row r="48" spans="1:14" ht="6" hidden="1" customHeight="1" x14ac:dyDescent="0.2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>
        <f t="shared" si="0"/>
        <v>0</v>
      </c>
    </row>
    <row r="49" spans="1:14" x14ac:dyDescent="0.25">
      <c r="A49" s="110">
        <v>100201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>
        <f t="shared" si="0"/>
        <v>0</v>
      </c>
    </row>
    <row r="50" spans="1:14" x14ac:dyDescent="0.25">
      <c r="A50" s="110">
        <v>2610</v>
      </c>
      <c r="B50" s="110"/>
      <c r="C50" s="110"/>
      <c r="D50" s="110"/>
      <c r="E50" s="110"/>
      <c r="F50" s="110"/>
      <c r="G50" s="110"/>
      <c r="H50" s="110"/>
      <c r="I50" s="110">
        <v>124050</v>
      </c>
      <c r="J50" s="110">
        <v>225950</v>
      </c>
      <c r="K50" s="110"/>
      <c r="L50" s="110"/>
      <c r="M50" s="110"/>
      <c r="N50" s="110">
        <f t="shared" si="0"/>
        <v>350000</v>
      </c>
    </row>
    <row r="51" spans="1:14" ht="3.75" customHeight="1" x14ac:dyDescent="0.25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>
        <f t="shared" si="0"/>
        <v>0</v>
      </c>
    </row>
    <row r="52" spans="1:14" x14ac:dyDescent="0.25">
      <c r="A52" s="110" t="s">
        <v>232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>
        <f t="shared" si="0"/>
        <v>0</v>
      </c>
    </row>
    <row r="53" spans="1:14" x14ac:dyDescent="0.25">
      <c r="A53" s="110"/>
      <c r="B53" s="110"/>
      <c r="C53" s="110">
        <f>SUM(C16:C50)</f>
        <v>88600</v>
      </c>
      <c r="D53" s="110">
        <f t="shared" ref="D53:M53" si="2">SUM(D16:D50)</f>
        <v>45500</v>
      </c>
      <c r="E53" s="110">
        <f>SUM(E16:E50)</f>
        <v>202700</v>
      </c>
      <c r="F53" s="110">
        <f t="shared" si="2"/>
        <v>78600</v>
      </c>
      <c r="G53" s="110">
        <f t="shared" si="2"/>
        <v>7700</v>
      </c>
      <c r="H53" s="110">
        <f t="shared" si="2"/>
        <v>248100</v>
      </c>
      <c r="I53" s="110">
        <f t="shared" si="2"/>
        <v>281040</v>
      </c>
      <c r="J53" s="110">
        <f t="shared" si="2"/>
        <v>225950</v>
      </c>
      <c r="K53" s="110">
        <f t="shared" si="2"/>
        <v>0</v>
      </c>
      <c r="L53" s="110">
        <f t="shared" si="2"/>
        <v>0</v>
      </c>
      <c r="M53" s="110">
        <f t="shared" si="2"/>
        <v>0</v>
      </c>
      <c r="N53" s="110">
        <f t="shared" si="0"/>
        <v>1178190</v>
      </c>
    </row>
    <row r="54" spans="1:14" x14ac:dyDescent="0.25">
      <c r="A54" s="110" t="s">
        <v>233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>
        <f t="shared" si="0"/>
        <v>0</v>
      </c>
    </row>
    <row r="55" spans="1:14" x14ac:dyDescent="0.25">
      <c r="A55" s="110">
        <v>208400</v>
      </c>
      <c r="B55" s="110"/>
      <c r="C55" s="110">
        <f>C53-C12</f>
        <v>0</v>
      </c>
      <c r="D55" s="110">
        <f t="shared" ref="D55:M55" si="3">D53-D12</f>
        <v>0</v>
      </c>
      <c r="E55" s="110">
        <f t="shared" si="3"/>
        <v>-50000</v>
      </c>
      <c r="F55" s="110">
        <f t="shared" si="3"/>
        <v>0</v>
      </c>
      <c r="G55" s="110">
        <f>G53-G12</f>
        <v>0</v>
      </c>
      <c r="H55" s="110">
        <f t="shared" si="3"/>
        <v>-54600</v>
      </c>
      <c r="I55" s="110">
        <f t="shared" si="3"/>
        <v>0</v>
      </c>
      <c r="J55" s="110">
        <f t="shared" si="3"/>
        <v>-75490</v>
      </c>
      <c r="K55" s="110">
        <f t="shared" si="3"/>
        <v>0</v>
      </c>
      <c r="L55" s="110">
        <f t="shared" si="3"/>
        <v>0</v>
      </c>
      <c r="M55" s="110">
        <f t="shared" si="3"/>
        <v>0</v>
      </c>
      <c r="N55" s="110">
        <f t="shared" si="0"/>
        <v>-180090</v>
      </c>
    </row>
    <row r="56" spans="1:14" ht="6" customHeight="1" x14ac:dyDescent="0.2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>
        <f t="shared" si="0"/>
        <v>0</v>
      </c>
    </row>
    <row r="57" spans="1:14" x14ac:dyDescent="0.25">
      <c r="A57" s="110">
        <v>150101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>
        <f t="shared" si="0"/>
        <v>0</v>
      </c>
    </row>
    <row r="58" spans="1:14" x14ac:dyDescent="0.25">
      <c r="A58" s="110">
        <v>3122</v>
      </c>
      <c r="B58" s="110"/>
      <c r="C58" s="110"/>
      <c r="D58" s="110"/>
      <c r="E58" s="110"/>
      <c r="F58" s="110"/>
      <c r="G58" s="110"/>
      <c r="H58" s="110"/>
      <c r="I58" s="110"/>
      <c r="J58" s="110">
        <v>12515</v>
      </c>
      <c r="K58" s="110"/>
      <c r="L58" s="110"/>
      <c r="M58" s="110"/>
      <c r="N58" s="110">
        <f t="shared" si="0"/>
        <v>12515</v>
      </c>
    </row>
    <row r="59" spans="1:14" x14ac:dyDescent="0.25">
      <c r="A59" s="110">
        <v>3142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>
        <f t="shared" si="0"/>
        <v>0</v>
      </c>
    </row>
    <row r="60" spans="1:14" ht="4.5" customHeight="1" x14ac:dyDescent="0.2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>
        <f t="shared" si="0"/>
        <v>0</v>
      </c>
    </row>
    <row r="61" spans="1:14" x14ac:dyDescent="0.25">
      <c r="A61" s="110">
        <v>100203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>
        <f t="shared" si="0"/>
        <v>0</v>
      </c>
    </row>
    <row r="62" spans="1:14" x14ac:dyDescent="0.25">
      <c r="A62" s="110">
        <v>3110</v>
      </c>
      <c r="B62" s="110"/>
      <c r="C62" s="110"/>
      <c r="D62" s="110"/>
      <c r="E62" s="110"/>
      <c r="F62" s="110"/>
      <c r="G62" s="110"/>
      <c r="H62" s="110"/>
      <c r="I62" s="110"/>
      <c r="J62" s="110">
        <v>30975</v>
      </c>
      <c r="K62" s="110"/>
      <c r="L62" s="110"/>
      <c r="M62" s="110"/>
      <c r="N62" s="110">
        <f t="shared" si="0"/>
        <v>30975</v>
      </c>
    </row>
    <row r="63" spans="1:14" x14ac:dyDescent="0.25">
      <c r="A63" s="110">
        <v>3132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>
        <f t="shared" si="0"/>
        <v>0</v>
      </c>
    </row>
    <row r="64" spans="1:14" ht="4.5" customHeight="1" x14ac:dyDescent="0.25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>
        <f t="shared" si="0"/>
        <v>0</v>
      </c>
    </row>
    <row r="65" spans="1:14" x14ac:dyDescent="0.25">
      <c r="A65" s="110">
        <v>120201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>
        <f t="shared" si="0"/>
        <v>0</v>
      </c>
    </row>
    <row r="66" spans="1:14" x14ac:dyDescent="0.25">
      <c r="A66" s="110">
        <v>3210</v>
      </c>
      <c r="B66" s="110"/>
      <c r="C66" s="110"/>
      <c r="D66" s="110"/>
      <c r="E66" s="110"/>
      <c r="F66" s="110"/>
      <c r="G66" s="110"/>
      <c r="H66" s="110"/>
      <c r="I66" s="110"/>
      <c r="J66" s="110">
        <v>32000</v>
      </c>
      <c r="K66" s="110"/>
      <c r="L66" s="110"/>
      <c r="M66" s="110"/>
      <c r="N66" s="110">
        <f t="shared" si="0"/>
        <v>32000</v>
      </c>
    </row>
    <row r="67" spans="1:14" ht="5.25" customHeight="1" x14ac:dyDescent="0.25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>
        <f t="shared" si="0"/>
        <v>0</v>
      </c>
    </row>
    <row r="68" spans="1:14" x14ac:dyDescent="0.25">
      <c r="A68" s="110">
        <v>250380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>
        <f t="shared" si="0"/>
        <v>0</v>
      </c>
    </row>
    <row r="69" spans="1:14" x14ac:dyDescent="0.25">
      <c r="A69" s="110">
        <v>3210</v>
      </c>
      <c r="B69" s="110"/>
      <c r="C69" s="110"/>
      <c r="D69" s="110"/>
      <c r="E69" s="110">
        <v>50000</v>
      </c>
      <c r="F69" s="110"/>
      <c r="G69" s="110"/>
      <c r="H69" s="110"/>
      <c r="I69" s="110"/>
      <c r="J69" s="110"/>
      <c r="K69" s="110"/>
      <c r="L69" s="110"/>
      <c r="M69" s="110"/>
      <c r="N69" s="110">
        <f t="shared" si="0"/>
        <v>50000</v>
      </c>
    </row>
    <row r="70" spans="1:14" ht="4.5" customHeight="1" x14ac:dyDescent="0.25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>
        <f t="shared" si="0"/>
        <v>0</v>
      </c>
    </row>
    <row r="71" spans="1:14" x14ac:dyDescent="0.25">
      <c r="A71" s="110" t="s">
        <v>39</v>
      </c>
      <c r="B71" s="110"/>
      <c r="C71" s="110"/>
      <c r="D71" s="110">
        <f>SUM(D58:D69)</f>
        <v>0</v>
      </c>
      <c r="E71" s="110">
        <f t="shared" ref="E71:M71" si="4">SUM(E58:E69)</f>
        <v>50000</v>
      </c>
      <c r="F71" s="110">
        <f t="shared" si="4"/>
        <v>0</v>
      </c>
      <c r="G71" s="110">
        <f t="shared" si="4"/>
        <v>0</v>
      </c>
      <c r="H71" s="110">
        <f t="shared" si="4"/>
        <v>0</v>
      </c>
      <c r="I71" s="110">
        <f t="shared" si="4"/>
        <v>0</v>
      </c>
      <c r="J71" s="110">
        <f t="shared" si="4"/>
        <v>75490</v>
      </c>
      <c r="K71" s="110">
        <f t="shared" si="4"/>
        <v>0</v>
      </c>
      <c r="L71" s="110">
        <f t="shared" si="4"/>
        <v>0</v>
      </c>
      <c r="M71" s="110">
        <f t="shared" si="4"/>
        <v>0</v>
      </c>
      <c r="N71" s="110">
        <f t="shared" ref="N71:N88" si="5">SUM(B71:M71)</f>
        <v>125490</v>
      </c>
    </row>
    <row r="72" spans="1:14" x14ac:dyDescent="0.25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>
        <f t="shared" si="5"/>
        <v>0</v>
      </c>
    </row>
    <row r="73" spans="1:14" x14ac:dyDescent="0.25">
      <c r="A73" s="110">
        <v>24170000</v>
      </c>
      <c r="B73" s="110">
        <v>5300</v>
      </c>
      <c r="C73" s="110"/>
      <c r="D73" s="110"/>
      <c r="E73" s="110"/>
      <c r="F73" s="110"/>
      <c r="G73" s="110"/>
      <c r="H73" s="110"/>
      <c r="I73" s="110"/>
      <c r="J73" s="110">
        <v>9100</v>
      </c>
      <c r="K73" s="110"/>
      <c r="L73" s="110"/>
      <c r="M73" s="110"/>
      <c r="N73" s="110">
        <f t="shared" si="5"/>
        <v>14400</v>
      </c>
    </row>
    <row r="74" spans="1:14" x14ac:dyDescent="0.25">
      <c r="A74" s="110">
        <v>100203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>
        <f t="shared" si="5"/>
        <v>0</v>
      </c>
    </row>
    <row r="75" spans="1:14" x14ac:dyDescent="0.25">
      <c r="A75" s="110">
        <v>3110</v>
      </c>
      <c r="B75" s="110">
        <v>5300</v>
      </c>
      <c r="C75" s="110"/>
      <c r="D75" s="110"/>
      <c r="E75" s="110"/>
      <c r="F75" s="110"/>
      <c r="G75" s="110"/>
      <c r="H75" s="110"/>
      <c r="I75" s="110"/>
      <c r="J75" s="110">
        <v>9100</v>
      </c>
      <c r="K75" s="110"/>
      <c r="L75" s="110"/>
      <c r="M75" s="110"/>
      <c r="N75" s="110">
        <f t="shared" si="5"/>
        <v>14400</v>
      </c>
    </row>
    <row r="76" spans="1:14" x14ac:dyDescent="0.25">
      <c r="N76" s="131">
        <f t="shared" si="5"/>
        <v>0</v>
      </c>
    </row>
    <row r="77" spans="1:14" x14ac:dyDescent="0.25">
      <c r="A77" s="110">
        <v>150101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>
        <f t="shared" si="5"/>
        <v>0</v>
      </c>
    </row>
    <row r="78" spans="1:14" s="1" customFormat="1" x14ac:dyDescent="0.25">
      <c r="A78" s="110">
        <v>3122</v>
      </c>
      <c r="B78" s="110"/>
      <c r="C78" s="110"/>
      <c r="D78" s="110">
        <v>191000</v>
      </c>
      <c r="E78" s="110"/>
      <c r="F78" s="110">
        <v>2338</v>
      </c>
      <c r="G78" s="110">
        <v>243057</v>
      </c>
      <c r="H78" s="110">
        <v>50000</v>
      </c>
      <c r="I78" s="110">
        <v>41090</v>
      </c>
      <c r="J78" s="110"/>
      <c r="K78" s="110"/>
      <c r="L78" s="110"/>
      <c r="M78" s="110"/>
      <c r="N78" s="110">
        <f t="shared" si="5"/>
        <v>527485</v>
      </c>
    </row>
    <row r="79" spans="1:14" x14ac:dyDescent="0.25">
      <c r="A79" s="110">
        <v>3142</v>
      </c>
      <c r="B79" s="110"/>
      <c r="C79" s="110"/>
      <c r="D79" s="110">
        <v>-100000</v>
      </c>
      <c r="E79" s="110"/>
      <c r="F79" s="110"/>
      <c r="G79" s="110"/>
      <c r="H79" s="110"/>
      <c r="I79" s="110"/>
      <c r="J79" s="110"/>
      <c r="K79" s="110"/>
      <c r="L79" s="110"/>
      <c r="M79" s="110"/>
      <c r="N79" s="110">
        <f t="shared" si="5"/>
        <v>-100000</v>
      </c>
    </row>
    <row r="80" spans="1:14" x14ac:dyDescent="0.25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>
        <f t="shared" si="5"/>
        <v>0</v>
      </c>
    </row>
    <row r="81" spans="1:14" x14ac:dyDescent="0.25">
      <c r="A81" s="110">
        <v>100202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>
        <f t="shared" si="5"/>
        <v>0</v>
      </c>
    </row>
    <row r="82" spans="1:14" x14ac:dyDescent="0.25">
      <c r="A82" s="110">
        <v>3210</v>
      </c>
      <c r="B82" s="110"/>
      <c r="C82" s="110"/>
      <c r="D82" s="110">
        <v>100000</v>
      </c>
      <c r="E82" s="110"/>
      <c r="F82" s="110"/>
      <c r="G82" s="110"/>
      <c r="H82" s="110"/>
      <c r="I82" s="110"/>
      <c r="J82" s="110"/>
      <c r="K82" s="110"/>
      <c r="L82" s="110"/>
      <c r="M82" s="110"/>
      <c r="N82" s="110">
        <f t="shared" si="5"/>
        <v>100000</v>
      </c>
    </row>
    <row r="83" spans="1:14" x14ac:dyDescent="0.25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>
        <f t="shared" si="5"/>
        <v>0</v>
      </c>
    </row>
    <row r="84" spans="1:14" x14ac:dyDescent="0.25">
      <c r="A84" s="110">
        <v>100203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>
        <f t="shared" si="5"/>
        <v>0</v>
      </c>
    </row>
    <row r="85" spans="1:14" x14ac:dyDescent="0.25">
      <c r="A85" s="110">
        <v>3132</v>
      </c>
      <c r="B85" s="110"/>
      <c r="C85" s="110"/>
      <c r="D85" s="110"/>
      <c r="E85" s="110"/>
      <c r="F85" s="110"/>
      <c r="G85" s="110">
        <v>-136485</v>
      </c>
      <c r="H85" s="110"/>
      <c r="I85" s="110"/>
      <c r="J85" s="110"/>
      <c r="K85" s="110"/>
      <c r="L85" s="110"/>
      <c r="M85" s="110"/>
      <c r="N85" s="110">
        <f t="shared" si="5"/>
        <v>-136485</v>
      </c>
    </row>
    <row r="86" spans="1:14" x14ac:dyDescent="0.25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>
        <f t="shared" si="5"/>
        <v>0</v>
      </c>
    </row>
    <row r="87" spans="1:14" x14ac:dyDescent="0.25">
      <c r="A87" s="111">
        <v>240604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>
        <f t="shared" si="5"/>
        <v>0</v>
      </c>
    </row>
    <row r="88" spans="1:14" x14ac:dyDescent="0.25">
      <c r="A88" s="111">
        <v>3132</v>
      </c>
      <c r="B88" s="110"/>
      <c r="C88" s="110"/>
      <c r="D88" s="110">
        <v>-191000</v>
      </c>
      <c r="E88" s="110"/>
      <c r="F88" s="110">
        <v>-2338</v>
      </c>
      <c r="G88" s="110">
        <v>-106572</v>
      </c>
      <c r="H88" s="110">
        <v>-50000</v>
      </c>
      <c r="I88" s="110">
        <v>-41090</v>
      </c>
      <c r="J88" s="110"/>
      <c r="K88" s="110"/>
      <c r="L88" s="110"/>
      <c r="M88" s="110"/>
      <c r="N88" s="110">
        <f t="shared" si="5"/>
        <v>-391000</v>
      </c>
    </row>
  </sheetData>
  <pageMargins left="0" right="0" top="0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workbookViewId="0">
      <selection activeCell="I13" sqref="I13"/>
    </sheetView>
  </sheetViews>
  <sheetFormatPr defaultRowHeight="15" x14ac:dyDescent="0.25"/>
  <cols>
    <col min="1" max="1" width="42" style="121" customWidth="1"/>
    <col min="2" max="4" width="12.5703125" style="121" customWidth="1"/>
    <col min="5" max="7" width="12.42578125" style="121" customWidth="1"/>
    <col min="8" max="16384" width="9.140625" style="121"/>
  </cols>
  <sheetData>
    <row r="2" spans="1:7" s="122" customFormat="1" ht="45" x14ac:dyDescent="0.25">
      <c r="A2" s="123"/>
      <c r="B2" s="123" t="s">
        <v>275</v>
      </c>
      <c r="C2" s="123" t="s">
        <v>276</v>
      </c>
      <c r="D2" s="123" t="s">
        <v>277</v>
      </c>
      <c r="E2" s="123" t="s">
        <v>278</v>
      </c>
      <c r="F2" s="123" t="s">
        <v>279</v>
      </c>
      <c r="G2" s="123" t="s">
        <v>280</v>
      </c>
    </row>
    <row r="3" spans="1:7" s="126" customFormat="1" x14ac:dyDescent="0.25">
      <c r="A3" s="125" t="s">
        <v>251</v>
      </c>
      <c r="B3" s="125">
        <v>16257900</v>
      </c>
      <c r="C3" s="125">
        <v>1541235</v>
      </c>
      <c r="D3" s="125">
        <f>B3+C3</f>
        <v>17799135</v>
      </c>
      <c r="E3" s="125">
        <v>14758188.449999999</v>
      </c>
      <c r="F3" s="125">
        <v>1081981.5</v>
      </c>
      <c r="G3" s="125">
        <f>SUM(E3:F3)</f>
        <v>15840169.949999999</v>
      </c>
    </row>
    <row r="4" spans="1:7" x14ac:dyDescent="0.25">
      <c r="A4" s="124" t="s">
        <v>253</v>
      </c>
      <c r="B4" s="124"/>
      <c r="C4" s="124"/>
      <c r="D4" s="124"/>
      <c r="E4" s="124"/>
      <c r="F4" s="124"/>
      <c r="G4" s="124"/>
    </row>
    <row r="5" spans="1:7" ht="30" x14ac:dyDescent="0.25">
      <c r="A5" s="124" t="s">
        <v>252</v>
      </c>
      <c r="B5" s="124">
        <v>5409300</v>
      </c>
      <c r="C5" s="124"/>
      <c r="D5" s="124">
        <f t="shared" ref="D5:D30" si="0">B5+C5</f>
        <v>5409300</v>
      </c>
      <c r="E5" s="124">
        <v>3877866</v>
      </c>
      <c r="F5" s="124"/>
      <c r="G5" s="124">
        <f t="shared" ref="G5:G10" si="1">E5+F5</f>
        <v>3877866</v>
      </c>
    </row>
    <row r="6" spans="1:7" ht="30" x14ac:dyDescent="0.25">
      <c r="A6" s="124" t="s">
        <v>252</v>
      </c>
      <c r="B6" s="124">
        <v>725600</v>
      </c>
      <c r="C6" s="124"/>
      <c r="D6" s="124">
        <f t="shared" si="0"/>
        <v>725600</v>
      </c>
      <c r="E6" s="124">
        <v>520174</v>
      </c>
      <c r="F6" s="124"/>
      <c r="G6" s="124">
        <f t="shared" si="1"/>
        <v>520174</v>
      </c>
    </row>
    <row r="7" spans="1:7" ht="30" x14ac:dyDescent="0.25">
      <c r="A7" s="124" t="s">
        <v>254</v>
      </c>
      <c r="B7" s="124">
        <v>12000</v>
      </c>
      <c r="C7" s="124"/>
      <c r="D7" s="124">
        <f t="shared" si="0"/>
        <v>12000</v>
      </c>
      <c r="E7" s="124">
        <v>12000</v>
      </c>
      <c r="F7" s="124"/>
      <c r="G7" s="124">
        <f t="shared" si="1"/>
        <v>12000</v>
      </c>
    </row>
    <row r="8" spans="1:7" ht="30" x14ac:dyDescent="0.25">
      <c r="A8" s="124" t="s">
        <v>255</v>
      </c>
      <c r="B8" s="124"/>
      <c r="C8" s="124">
        <v>300000</v>
      </c>
      <c r="D8" s="124">
        <f t="shared" si="0"/>
        <v>300000</v>
      </c>
      <c r="E8" s="124"/>
      <c r="F8" s="124">
        <v>300000</v>
      </c>
      <c r="G8" s="124">
        <f t="shared" si="1"/>
        <v>300000</v>
      </c>
    </row>
    <row r="9" spans="1:7" s="126" customFormat="1" ht="21.75" customHeight="1" x14ac:dyDescent="0.25">
      <c r="A9" s="125" t="s">
        <v>272</v>
      </c>
      <c r="B9" s="125">
        <v>1207764</v>
      </c>
      <c r="C9" s="125">
        <v>100642</v>
      </c>
      <c r="D9" s="125">
        <f t="shared" si="0"/>
        <v>1308406</v>
      </c>
      <c r="E9" s="125">
        <v>1207764</v>
      </c>
      <c r="F9" s="125">
        <v>100642</v>
      </c>
      <c r="G9" s="125">
        <f t="shared" si="1"/>
        <v>1308406</v>
      </c>
    </row>
    <row r="10" spans="1:7" s="128" customFormat="1" ht="30" x14ac:dyDescent="0.25">
      <c r="A10" s="127" t="s">
        <v>256</v>
      </c>
      <c r="B10" s="127">
        <v>-3965364</v>
      </c>
      <c r="C10" s="127">
        <v>3965364</v>
      </c>
      <c r="D10" s="127">
        <f t="shared" si="0"/>
        <v>0</v>
      </c>
      <c r="E10" s="127">
        <v>-1778169.02</v>
      </c>
      <c r="F10" s="127">
        <v>1778169.02</v>
      </c>
      <c r="G10" s="127">
        <f t="shared" si="1"/>
        <v>0</v>
      </c>
    </row>
    <row r="11" spans="1:7" s="126" customFormat="1" x14ac:dyDescent="0.25">
      <c r="A11" s="125" t="s">
        <v>257</v>
      </c>
      <c r="B11" s="125">
        <f>B3+B10+B9</f>
        <v>13500300</v>
      </c>
      <c r="C11" s="125">
        <f>C3+C10+C9</f>
        <v>5607241</v>
      </c>
      <c r="D11" s="125">
        <f t="shared" si="0"/>
        <v>19107541</v>
      </c>
      <c r="E11" s="125">
        <f>E3+E10+E9</f>
        <v>14187783.43</v>
      </c>
      <c r="F11" s="125">
        <f>F3+F10+F9</f>
        <v>2960792.52</v>
      </c>
      <c r="G11" s="125">
        <f>SUM(E11:F11)</f>
        <v>17148575.949999999</v>
      </c>
    </row>
    <row r="12" spans="1:7" ht="5.25" customHeight="1" x14ac:dyDescent="0.25">
      <c r="A12" s="124"/>
      <c r="B12" s="124"/>
      <c r="C12" s="124"/>
      <c r="D12" s="124">
        <f t="shared" si="0"/>
        <v>0</v>
      </c>
      <c r="E12" s="124"/>
      <c r="F12" s="124"/>
      <c r="G12" s="124"/>
    </row>
    <row r="13" spans="1:7" s="126" customFormat="1" x14ac:dyDescent="0.25">
      <c r="A13" s="125" t="s">
        <v>258</v>
      </c>
      <c r="B13" s="125">
        <f>SUM(B14:B24)+B29+B30</f>
        <v>13500300</v>
      </c>
      <c r="C13" s="125">
        <f>SUM(C14:C24)+C29+C30</f>
        <v>5607241</v>
      </c>
      <c r="D13" s="125">
        <f t="shared" si="0"/>
        <v>19107541</v>
      </c>
      <c r="E13" s="125">
        <f>SUM(E14:E24)+E29+E30</f>
        <v>8790337.6799999997</v>
      </c>
      <c r="F13" s="125">
        <f>SUM(F14:F24)+F29+F30</f>
        <v>2602634.77</v>
      </c>
      <c r="G13" s="125">
        <f t="shared" ref="G13:G23" si="2">E13+F13</f>
        <v>11392972.449999999</v>
      </c>
    </row>
    <row r="14" spans="1:7" x14ac:dyDescent="0.25">
      <c r="A14" s="124" t="s">
        <v>45</v>
      </c>
      <c r="B14" s="124">
        <v>2693140</v>
      </c>
      <c r="C14" s="124">
        <v>9561</v>
      </c>
      <c r="D14" s="124">
        <f t="shared" si="0"/>
        <v>2702701</v>
      </c>
      <c r="E14" s="124">
        <v>1722726.43</v>
      </c>
      <c r="F14" s="124">
        <v>9440</v>
      </c>
      <c r="G14" s="124">
        <f t="shared" si="2"/>
        <v>1732166.43</v>
      </c>
    </row>
    <row r="15" spans="1:7" x14ac:dyDescent="0.25">
      <c r="A15" s="124" t="s">
        <v>259</v>
      </c>
      <c r="B15" s="124">
        <v>5567500</v>
      </c>
      <c r="C15" s="124">
        <v>1161320</v>
      </c>
      <c r="D15" s="124">
        <f t="shared" si="0"/>
        <v>6728820</v>
      </c>
      <c r="E15" s="124">
        <v>3714210.69</v>
      </c>
      <c r="F15" s="124">
        <v>650634.1</v>
      </c>
      <c r="G15" s="124">
        <f t="shared" si="2"/>
        <v>4364844.79</v>
      </c>
    </row>
    <row r="16" spans="1:7" x14ac:dyDescent="0.25">
      <c r="A16" s="124" t="s">
        <v>260</v>
      </c>
      <c r="B16" s="124">
        <v>48000</v>
      </c>
      <c r="C16" s="124"/>
      <c r="D16" s="124">
        <f t="shared" si="0"/>
        <v>48000</v>
      </c>
      <c r="E16" s="124">
        <v>24700</v>
      </c>
      <c r="F16" s="124"/>
      <c r="G16" s="124">
        <f t="shared" si="2"/>
        <v>24700</v>
      </c>
    </row>
    <row r="17" spans="1:7" x14ac:dyDescent="0.25">
      <c r="A17" s="124" t="s">
        <v>261</v>
      </c>
      <c r="B17" s="124">
        <v>20000</v>
      </c>
      <c r="C17" s="124"/>
      <c r="D17" s="124">
        <f t="shared" si="0"/>
        <v>20000</v>
      </c>
      <c r="E17" s="124">
        <v>3485.94</v>
      </c>
      <c r="F17" s="124"/>
      <c r="G17" s="124">
        <f t="shared" si="2"/>
        <v>3485.94</v>
      </c>
    </row>
    <row r="18" spans="1:7" x14ac:dyDescent="0.25">
      <c r="A18" s="124" t="s">
        <v>262</v>
      </c>
      <c r="B18" s="124">
        <v>19900</v>
      </c>
      <c r="C18" s="124"/>
      <c r="D18" s="124">
        <f t="shared" si="0"/>
        <v>19900</v>
      </c>
      <c r="E18" s="124"/>
      <c r="F18" s="124"/>
      <c r="G18" s="124">
        <f t="shared" si="2"/>
        <v>0</v>
      </c>
    </row>
    <row r="19" spans="1:7" x14ac:dyDescent="0.25">
      <c r="A19" s="124" t="s">
        <v>273</v>
      </c>
      <c r="B19" s="124">
        <v>1133850</v>
      </c>
      <c r="C19" s="124">
        <v>1821467</v>
      </c>
      <c r="D19" s="124">
        <f t="shared" si="0"/>
        <v>2955317</v>
      </c>
      <c r="E19" s="124">
        <v>745604.64</v>
      </c>
      <c r="F19" s="124">
        <v>382310.48</v>
      </c>
      <c r="G19" s="124">
        <f t="shared" si="2"/>
        <v>1127915.1200000001</v>
      </c>
    </row>
    <row r="20" spans="1:7" x14ac:dyDescent="0.25">
      <c r="A20" s="124" t="s">
        <v>263</v>
      </c>
      <c r="B20" s="124">
        <v>989900</v>
      </c>
      <c r="C20" s="124">
        <v>270109</v>
      </c>
      <c r="D20" s="124">
        <f t="shared" si="0"/>
        <v>1260009</v>
      </c>
      <c r="E20" s="124">
        <v>490019.99</v>
      </c>
      <c r="F20" s="124">
        <v>242872</v>
      </c>
      <c r="G20" s="124">
        <f t="shared" si="2"/>
        <v>732891.99</v>
      </c>
    </row>
    <row r="21" spans="1:7" x14ac:dyDescent="0.25">
      <c r="A21" s="124" t="s">
        <v>264</v>
      </c>
      <c r="B21" s="124">
        <v>389810</v>
      </c>
      <c r="C21" s="124"/>
      <c r="D21" s="124">
        <f t="shared" si="0"/>
        <v>389810</v>
      </c>
      <c r="E21" s="124">
        <v>380105.77</v>
      </c>
      <c r="F21" s="124"/>
      <c r="G21" s="124">
        <f t="shared" si="2"/>
        <v>380105.77</v>
      </c>
    </row>
    <row r="22" spans="1:7" x14ac:dyDescent="0.25">
      <c r="A22" s="124" t="s">
        <v>265</v>
      </c>
      <c r="B22" s="124">
        <v>35500</v>
      </c>
      <c r="C22" s="124"/>
      <c r="D22" s="124">
        <f t="shared" si="0"/>
        <v>35500</v>
      </c>
      <c r="E22" s="124">
        <v>30500</v>
      </c>
      <c r="F22" s="124"/>
      <c r="G22" s="124">
        <f t="shared" si="2"/>
        <v>30500</v>
      </c>
    </row>
    <row r="23" spans="1:7" x14ac:dyDescent="0.25">
      <c r="A23" s="124" t="s">
        <v>266</v>
      </c>
      <c r="B23" s="124">
        <v>376100</v>
      </c>
      <c r="C23" s="124">
        <v>13084</v>
      </c>
      <c r="D23" s="124">
        <f t="shared" si="0"/>
        <v>389184</v>
      </c>
      <c r="E23" s="124">
        <v>144207.93</v>
      </c>
      <c r="F23" s="124">
        <v>12378.22</v>
      </c>
      <c r="G23" s="124">
        <f t="shared" si="2"/>
        <v>156586.15</v>
      </c>
    </row>
    <row r="24" spans="1:7" x14ac:dyDescent="0.25">
      <c r="A24" s="124" t="s">
        <v>267</v>
      </c>
      <c r="B24" s="124">
        <f>SUM(B25:B28)</f>
        <v>2226600</v>
      </c>
      <c r="C24" s="124">
        <f>SUM(C25:C28)</f>
        <v>465000</v>
      </c>
      <c r="D24" s="124">
        <f t="shared" si="0"/>
        <v>2691600</v>
      </c>
      <c r="E24" s="124">
        <f>SUM(E25:E28)</f>
        <v>1534776.2899999998</v>
      </c>
      <c r="F24" s="124">
        <f>SUM(F25:F28)</f>
        <v>354720.36</v>
      </c>
      <c r="G24" s="124">
        <f t="shared" ref="G24:G30" si="3">E24+F24</f>
        <v>1889496.65</v>
      </c>
    </row>
    <row r="25" spans="1:7" s="130" customFormat="1" x14ac:dyDescent="0.25">
      <c r="A25" s="129" t="s">
        <v>268</v>
      </c>
      <c r="B25" s="129">
        <v>148000</v>
      </c>
      <c r="C25" s="129"/>
      <c r="D25" s="129">
        <f t="shared" si="0"/>
        <v>148000</v>
      </c>
      <c r="E25" s="129">
        <v>110257.9</v>
      </c>
      <c r="F25" s="129"/>
      <c r="G25" s="129">
        <f t="shared" si="3"/>
        <v>110257.9</v>
      </c>
    </row>
    <row r="26" spans="1:7" s="130" customFormat="1" x14ac:dyDescent="0.25">
      <c r="A26" s="129" t="s">
        <v>269</v>
      </c>
      <c r="B26" s="129">
        <v>833600</v>
      </c>
      <c r="C26" s="129">
        <v>325000</v>
      </c>
      <c r="D26" s="129">
        <f t="shared" si="0"/>
        <v>1158600</v>
      </c>
      <c r="E26" s="129">
        <v>493842.17</v>
      </c>
      <c r="F26" s="129">
        <v>214720.36</v>
      </c>
      <c r="G26" s="129">
        <f t="shared" si="3"/>
        <v>708562.53</v>
      </c>
    </row>
    <row r="27" spans="1:7" s="130" customFormat="1" x14ac:dyDescent="0.25">
      <c r="A27" s="129" t="s">
        <v>270</v>
      </c>
      <c r="B27" s="129">
        <v>1000000</v>
      </c>
      <c r="C27" s="129">
        <v>140000</v>
      </c>
      <c r="D27" s="129">
        <f t="shared" si="0"/>
        <v>1140000</v>
      </c>
      <c r="E27" s="129">
        <v>749700</v>
      </c>
      <c r="F27" s="129">
        <v>140000</v>
      </c>
      <c r="G27" s="129">
        <f t="shared" si="3"/>
        <v>889700</v>
      </c>
    </row>
    <row r="28" spans="1:7" s="130" customFormat="1" x14ac:dyDescent="0.25">
      <c r="A28" s="129" t="s">
        <v>271</v>
      </c>
      <c r="B28" s="129">
        <v>245000</v>
      </c>
      <c r="C28" s="129"/>
      <c r="D28" s="129">
        <f t="shared" si="0"/>
        <v>245000</v>
      </c>
      <c r="E28" s="129">
        <v>180976.22</v>
      </c>
      <c r="F28" s="129"/>
      <c r="G28" s="129">
        <f t="shared" si="3"/>
        <v>180976.22</v>
      </c>
    </row>
    <row r="29" spans="1:7" x14ac:dyDescent="0.25">
      <c r="A29" s="124" t="s">
        <v>69</v>
      </c>
      <c r="B29" s="124"/>
      <c r="C29" s="124">
        <v>1475700</v>
      </c>
      <c r="D29" s="124">
        <f t="shared" si="0"/>
        <v>1475700</v>
      </c>
      <c r="E29" s="124"/>
      <c r="F29" s="124">
        <v>950279.61</v>
      </c>
      <c r="G29" s="124">
        <f t="shared" si="3"/>
        <v>950279.61</v>
      </c>
    </row>
    <row r="30" spans="1:7" x14ac:dyDescent="0.25">
      <c r="A30" s="124" t="s">
        <v>274</v>
      </c>
      <c r="B30" s="124"/>
      <c r="C30" s="124">
        <v>391000</v>
      </c>
      <c r="D30" s="124">
        <f t="shared" si="0"/>
        <v>391000</v>
      </c>
      <c r="E30" s="124"/>
      <c r="F30" s="124"/>
      <c r="G30" s="124">
        <f t="shared" si="3"/>
        <v>0</v>
      </c>
    </row>
    <row r="31" spans="1:7" ht="6" customHeight="1" x14ac:dyDescent="0.25"/>
    <row r="32" spans="1:7" x14ac:dyDescent="0.25">
      <c r="A32" s="125" t="s">
        <v>281</v>
      </c>
      <c r="B32" s="125">
        <f>B11-B13</f>
        <v>0</v>
      </c>
      <c r="C32" s="125">
        <f t="shared" ref="C32:D32" si="4">C11-C13</f>
        <v>0</v>
      </c>
      <c r="D32" s="125">
        <f t="shared" si="4"/>
        <v>0</v>
      </c>
      <c r="E32" s="125">
        <f>E11-E13-E9</f>
        <v>4189681.75</v>
      </c>
      <c r="F32" s="125">
        <f t="shared" ref="F32:G32" si="5">F11-F13-F9</f>
        <v>257515.75</v>
      </c>
      <c r="G32" s="125">
        <f t="shared" si="5"/>
        <v>4447197.5</v>
      </c>
    </row>
  </sheetData>
  <pageMargins left="0.70866141732283472" right="0.70866141732283472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Лист1</vt:lpstr>
      <vt:lpstr>Лист2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2015-10-21T04:58:30Z</cp:lastPrinted>
  <dcterms:created xsi:type="dcterms:W3CDTF">2012-01-01T19:26:23Z</dcterms:created>
  <dcterms:modified xsi:type="dcterms:W3CDTF">2015-10-21T05:00:18Z</dcterms:modified>
</cp:coreProperties>
</file>